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765" tabRatio="919"/>
  </bookViews>
  <sheets>
    <sheet name="Info" sheetId="121"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9.2. MREL1" sheetId="122" r:id="rId12"/>
    <sheet name="9.3. MREL2" sheetId="123" r:id="rId13"/>
    <sheet name="10. CC2" sheetId="69" r:id="rId14"/>
    <sheet name="11. CRWA " sheetId="90" r:id="rId15"/>
    <sheet name="12. CRM" sheetId="64" r:id="rId16"/>
    <sheet name="13. CRME " sheetId="91" r:id="rId17"/>
    <sheet name="14. LCR" sheetId="93" r:id="rId18"/>
    <sheet name="15. CCR " sheetId="92" r:id="rId19"/>
    <sheet name="15.1 LR" sheetId="95" r:id="rId20"/>
    <sheet name="16. NSFR" sheetId="97" r:id="rId21"/>
    <sheet name=" 17. Residual Maturity" sheetId="111" r:id="rId22"/>
    <sheet name="18. Assets by Exposure classes" sheetId="112" r:id="rId23"/>
    <sheet name="19. Assets by Risk Sectors" sheetId="113" r:id="rId24"/>
    <sheet name="20. Reserves" sheetId="114" r:id="rId25"/>
    <sheet name="21. NPL" sheetId="115" r:id="rId26"/>
    <sheet name="22. Quality" sheetId="116" r:id="rId27"/>
    <sheet name="23. LTV" sheetId="117" r:id="rId28"/>
    <sheet name="24. Risk Sector" sheetId="118" r:id="rId29"/>
    <sheet name="25. Collateral" sheetId="119" r:id="rId30"/>
    <sheet name="26. Retail Products" sheetId="120" r:id="rId31"/>
  </sheets>
  <externalReferences>
    <externalReference r:id="rId32"/>
    <externalReference r:id="rId33"/>
    <externalReference r:id="rId34"/>
    <externalReference r:id="rId35"/>
  </externalReferences>
  <definedNames>
    <definedName name="_cur1">'[1]Appl (2)'!$F$2:$F$7200</definedName>
    <definedName name="_cur2">'[1]Appl (2)'!$H$2:$H$7200</definedName>
    <definedName name="_sum1">'[1]Appl (2)'!$E$2:$E$7200</definedName>
    <definedName name="_sum2">'[1]Appl (2)'!$G$2:$G$7200</definedName>
    <definedName name="ACC_BALACC" localSheetId="21">#REF!</definedName>
    <definedName name="ACC_BALACC" localSheetId="1">#REF!</definedName>
    <definedName name="ACC_BALACC" localSheetId="14">#REF!</definedName>
    <definedName name="ACC_BALACC" localSheetId="16">#REF!</definedName>
    <definedName name="ACC_BALACC" localSheetId="17">#REF!</definedName>
    <definedName name="ACC_BALACC" localSheetId="18">#REF!</definedName>
    <definedName name="ACC_BALACC" localSheetId="2">#REF!</definedName>
    <definedName name="ACC_BALACC" localSheetId="25">#REF!</definedName>
    <definedName name="ACC_BALACC" localSheetId="26">#REF!</definedName>
    <definedName name="ACC_BALACC" localSheetId="27">#REF!</definedName>
    <definedName name="ACC_BALACC" localSheetId="28">#REF!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12">#REF!</definedName>
    <definedName name="ACC_BALACC" localSheetId="9">#REF!</definedName>
    <definedName name="ACC_BALACC" localSheetId="0">#REF!</definedName>
    <definedName name="ACC_BALACC">#REF!</definedName>
    <definedName name="ACC_CRS" localSheetId="21">#REF!</definedName>
    <definedName name="ACC_CRS" localSheetId="1">#REF!</definedName>
    <definedName name="ACC_CRS" localSheetId="14">#REF!</definedName>
    <definedName name="ACC_CRS" localSheetId="16">#REF!</definedName>
    <definedName name="ACC_CRS" localSheetId="17">#REF!</definedName>
    <definedName name="ACC_CRS" localSheetId="18">#REF!</definedName>
    <definedName name="ACC_CRS" localSheetId="2">#REF!</definedName>
    <definedName name="ACC_CRS" localSheetId="25">#REF!</definedName>
    <definedName name="ACC_CRS" localSheetId="26">#REF!</definedName>
    <definedName name="ACC_CRS" localSheetId="27">#REF!</definedName>
    <definedName name="ACC_CRS" localSheetId="28">#REF!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12">#REF!</definedName>
    <definedName name="ACC_CRS" localSheetId="9">#REF!</definedName>
    <definedName name="ACC_CRS" localSheetId="0">#REF!</definedName>
    <definedName name="ACC_CRS">#REF!</definedName>
    <definedName name="ACC_DBS" localSheetId="21">#REF!</definedName>
    <definedName name="ACC_DBS" localSheetId="1">#REF!</definedName>
    <definedName name="ACC_DBS" localSheetId="14">#REF!</definedName>
    <definedName name="ACC_DBS" localSheetId="16">#REF!</definedName>
    <definedName name="ACC_DBS" localSheetId="17">#REF!</definedName>
    <definedName name="ACC_DBS" localSheetId="18">#REF!</definedName>
    <definedName name="ACC_DBS" localSheetId="2">#REF!</definedName>
    <definedName name="ACC_DBS" localSheetId="25">#REF!</definedName>
    <definedName name="ACC_DBS" localSheetId="26">#REF!</definedName>
    <definedName name="ACC_DBS" localSheetId="27">#REF!</definedName>
    <definedName name="ACC_DBS" localSheetId="28">#REF!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12">#REF!</definedName>
    <definedName name="ACC_DBS" localSheetId="9">#REF!</definedName>
    <definedName name="ACC_DBS" localSheetId="0">#REF!</definedName>
    <definedName name="ACC_DBS">#REF!</definedName>
    <definedName name="ACC_ISO" localSheetId="21">#REF!</definedName>
    <definedName name="ACC_ISO" localSheetId="1">#REF!</definedName>
    <definedName name="ACC_ISO" localSheetId="14">#REF!</definedName>
    <definedName name="ACC_ISO" localSheetId="16">#REF!</definedName>
    <definedName name="ACC_ISO" localSheetId="17">#REF!</definedName>
    <definedName name="ACC_ISO" localSheetId="18">#REF!</definedName>
    <definedName name="ACC_ISO" localSheetId="2">#REF!</definedName>
    <definedName name="ACC_ISO" localSheetId="25">#REF!</definedName>
    <definedName name="ACC_ISO" localSheetId="26">#REF!</definedName>
    <definedName name="ACC_ISO" localSheetId="27">#REF!</definedName>
    <definedName name="ACC_ISO" localSheetId="28">#REF!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12">#REF!</definedName>
    <definedName name="ACC_ISO" localSheetId="9">#REF!</definedName>
    <definedName name="ACC_ISO" localSheetId="0">#REF!</definedName>
    <definedName name="ACC_ISO">#REF!</definedName>
    <definedName name="ACC_SALDO" localSheetId="21">#REF!</definedName>
    <definedName name="ACC_SALDO" localSheetId="1">#REF!</definedName>
    <definedName name="ACC_SALDO" localSheetId="14">#REF!</definedName>
    <definedName name="ACC_SALDO" localSheetId="16">#REF!</definedName>
    <definedName name="ACC_SALDO" localSheetId="17">#REF!</definedName>
    <definedName name="ACC_SALDO" localSheetId="18">#REF!</definedName>
    <definedName name="ACC_SALDO" localSheetId="2">#REF!</definedName>
    <definedName name="ACC_SALDO" localSheetId="25">#REF!</definedName>
    <definedName name="ACC_SALDO" localSheetId="26">#REF!</definedName>
    <definedName name="ACC_SALDO" localSheetId="27">#REF!</definedName>
    <definedName name="ACC_SALDO" localSheetId="28">#REF!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12">#REF!</definedName>
    <definedName name="ACC_SALDO" localSheetId="9">#REF!</definedName>
    <definedName name="ACC_SALDO" localSheetId="0">#REF!</definedName>
    <definedName name="ACC_SALDO">#REF!</definedName>
    <definedName name="BS_BALACC" localSheetId="21">#REF!</definedName>
    <definedName name="BS_BALACC" localSheetId="1">#REF!</definedName>
    <definedName name="BS_BALACC" localSheetId="14">#REF!</definedName>
    <definedName name="BS_BALACC" localSheetId="16">#REF!</definedName>
    <definedName name="BS_BALACC" localSheetId="17">#REF!</definedName>
    <definedName name="BS_BALACC" localSheetId="18">#REF!</definedName>
    <definedName name="BS_BALACC" localSheetId="2">#REF!</definedName>
    <definedName name="BS_BALACC" localSheetId="25">#REF!</definedName>
    <definedName name="BS_BALACC" localSheetId="26">#REF!</definedName>
    <definedName name="BS_BALACC" localSheetId="27">#REF!</definedName>
    <definedName name="BS_BALACC" localSheetId="28">#REF!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12">#REF!</definedName>
    <definedName name="BS_BALACC" localSheetId="9">#REF!</definedName>
    <definedName name="BS_BALACC" localSheetId="0">#REF!</definedName>
    <definedName name="BS_BALACC">#REF!</definedName>
    <definedName name="BS_BALANCE" localSheetId="21">#REF!</definedName>
    <definedName name="BS_BALANCE" localSheetId="1">#REF!</definedName>
    <definedName name="BS_BALANCE" localSheetId="14">#REF!</definedName>
    <definedName name="BS_BALANCE" localSheetId="16">#REF!</definedName>
    <definedName name="BS_BALANCE" localSheetId="17">#REF!</definedName>
    <definedName name="BS_BALANCE" localSheetId="18">#REF!</definedName>
    <definedName name="BS_BALANCE" localSheetId="2">#REF!</definedName>
    <definedName name="BS_BALANCE" localSheetId="25">#REF!</definedName>
    <definedName name="BS_BALANCE" localSheetId="26">#REF!</definedName>
    <definedName name="BS_BALANCE" localSheetId="27">#REF!</definedName>
    <definedName name="BS_BALANCE" localSheetId="28">#REF!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12">#REF!</definedName>
    <definedName name="BS_BALANCE" localSheetId="9">#REF!</definedName>
    <definedName name="BS_BALANCE" localSheetId="0">#REF!</definedName>
    <definedName name="BS_BALANCE">#REF!</definedName>
    <definedName name="BS_CR" localSheetId="21">#REF!</definedName>
    <definedName name="BS_CR" localSheetId="1">#REF!</definedName>
    <definedName name="BS_CR" localSheetId="14">#REF!</definedName>
    <definedName name="BS_CR" localSheetId="16">#REF!</definedName>
    <definedName name="BS_CR" localSheetId="17">#REF!</definedName>
    <definedName name="BS_CR" localSheetId="18">#REF!</definedName>
    <definedName name="BS_CR" localSheetId="2">#REF!</definedName>
    <definedName name="BS_CR" localSheetId="25">#REF!</definedName>
    <definedName name="BS_CR" localSheetId="26">#REF!</definedName>
    <definedName name="BS_CR" localSheetId="27">#REF!</definedName>
    <definedName name="BS_CR" localSheetId="28">#REF!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12">#REF!</definedName>
    <definedName name="BS_CR" localSheetId="9">#REF!</definedName>
    <definedName name="BS_CR" localSheetId="0">#REF!</definedName>
    <definedName name="BS_CR">#REF!</definedName>
    <definedName name="BS_CR_EQU" localSheetId="21">#REF!</definedName>
    <definedName name="BS_CR_EQU" localSheetId="1">#REF!</definedName>
    <definedName name="BS_CR_EQU" localSheetId="14">#REF!</definedName>
    <definedName name="BS_CR_EQU" localSheetId="16">#REF!</definedName>
    <definedName name="BS_CR_EQU" localSheetId="17">#REF!</definedName>
    <definedName name="BS_CR_EQU" localSheetId="18">#REF!</definedName>
    <definedName name="BS_CR_EQU" localSheetId="2">#REF!</definedName>
    <definedName name="BS_CR_EQU" localSheetId="25">#REF!</definedName>
    <definedName name="BS_CR_EQU" localSheetId="26">#REF!</definedName>
    <definedName name="BS_CR_EQU" localSheetId="27">#REF!</definedName>
    <definedName name="BS_CR_EQU" localSheetId="28">#REF!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12">#REF!</definedName>
    <definedName name="BS_CR_EQU" localSheetId="9">#REF!</definedName>
    <definedName name="BS_CR_EQU" localSheetId="0">#REF!</definedName>
    <definedName name="BS_CR_EQU">#REF!</definedName>
    <definedName name="BS_DB" localSheetId="21">#REF!</definedName>
    <definedName name="BS_DB" localSheetId="1">#REF!</definedName>
    <definedName name="BS_DB" localSheetId="14">#REF!</definedName>
    <definedName name="BS_DB" localSheetId="16">#REF!</definedName>
    <definedName name="BS_DB" localSheetId="17">#REF!</definedName>
    <definedName name="BS_DB" localSheetId="18">#REF!</definedName>
    <definedName name="BS_DB" localSheetId="2">#REF!</definedName>
    <definedName name="BS_DB" localSheetId="25">#REF!</definedName>
    <definedName name="BS_DB" localSheetId="26">#REF!</definedName>
    <definedName name="BS_DB" localSheetId="27">#REF!</definedName>
    <definedName name="BS_DB" localSheetId="28">#REF!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12">#REF!</definedName>
    <definedName name="BS_DB" localSheetId="9">#REF!</definedName>
    <definedName name="BS_DB" localSheetId="0">#REF!</definedName>
    <definedName name="BS_DB">#REF!</definedName>
    <definedName name="BS_DB_EQU" localSheetId="21">#REF!</definedName>
    <definedName name="BS_DB_EQU" localSheetId="1">#REF!</definedName>
    <definedName name="BS_DB_EQU" localSheetId="14">#REF!</definedName>
    <definedName name="BS_DB_EQU" localSheetId="16">#REF!</definedName>
    <definedName name="BS_DB_EQU" localSheetId="17">#REF!</definedName>
    <definedName name="BS_DB_EQU" localSheetId="18">#REF!</definedName>
    <definedName name="BS_DB_EQU" localSheetId="2">#REF!</definedName>
    <definedName name="BS_DB_EQU" localSheetId="25">#REF!</definedName>
    <definedName name="BS_DB_EQU" localSheetId="26">#REF!</definedName>
    <definedName name="BS_DB_EQU" localSheetId="27">#REF!</definedName>
    <definedName name="BS_DB_EQU" localSheetId="28">#REF!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12">#REF!</definedName>
    <definedName name="BS_DB_EQU" localSheetId="9">#REF!</definedName>
    <definedName name="BS_DB_EQU" localSheetId="0">#REF!</definedName>
    <definedName name="BS_DB_EQU">#REF!</definedName>
    <definedName name="BS_DT" localSheetId="21">#REF!</definedName>
    <definedName name="BS_DT" localSheetId="1">#REF!</definedName>
    <definedName name="BS_DT" localSheetId="14">#REF!</definedName>
    <definedName name="BS_DT" localSheetId="16">#REF!</definedName>
    <definedName name="BS_DT" localSheetId="17">#REF!</definedName>
    <definedName name="BS_DT" localSheetId="18">#REF!</definedName>
    <definedName name="BS_DT" localSheetId="2">#REF!</definedName>
    <definedName name="BS_DT" localSheetId="25">#REF!</definedName>
    <definedName name="BS_DT" localSheetId="26">#REF!</definedName>
    <definedName name="BS_DT" localSheetId="27">#REF!</definedName>
    <definedName name="BS_DT" localSheetId="28">#REF!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12">#REF!</definedName>
    <definedName name="BS_DT" localSheetId="9">#REF!</definedName>
    <definedName name="BS_DT" localSheetId="0">#REF!</definedName>
    <definedName name="BS_DT">#REF!</definedName>
    <definedName name="BS_ISO" localSheetId="21">#REF!</definedName>
    <definedName name="BS_ISO" localSheetId="1">#REF!</definedName>
    <definedName name="BS_ISO" localSheetId="14">#REF!</definedName>
    <definedName name="BS_ISO" localSheetId="16">#REF!</definedName>
    <definedName name="BS_ISO" localSheetId="17">#REF!</definedName>
    <definedName name="BS_ISO" localSheetId="18">#REF!</definedName>
    <definedName name="BS_ISO" localSheetId="2">#REF!</definedName>
    <definedName name="BS_ISO" localSheetId="25">#REF!</definedName>
    <definedName name="BS_ISO" localSheetId="26">#REF!</definedName>
    <definedName name="BS_ISO" localSheetId="27">#REF!</definedName>
    <definedName name="BS_ISO" localSheetId="28">#REF!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12">#REF!</definedName>
    <definedName name="BS_ISO" localSheetId="9">#REF!</definedName>
    <definedName name="BS_ISO" localSheetId="0">#REF!</definedName>
    <definedName name="BS_ISO">#REF!</definedName>
    <definedName name="CurrentDate" localSheetId="21">#REF!</definedName>
    <definedName name="CurrentDate" localSheetId="1">#REF!</definedName>
    <definedName name="CurrentDate" localSheetId="14">#REF!</definedName>
    <definedName name="CurrentDate" localSheetId="16">#REF!</definedName>
    <definedName name="CurrentDate" localSheetId="17">#REF!</definedName>
    <definedName name="CurrentDate" localSheetId="18">#REF!</definedName>
    <definedName name="CurrentDate" localSheetId="2">#REF!</definedName>
    <definedName name="CurrentDate" localSheetId="25">#REF!</definedName>
    <definedName name="CurrentDate" localSheetId="26">#REF!</definedName>
    <definedName name="CurrentDate" localSheetId="27">#REF!</definedName>
    <definedName name="CurrentDate" localSheetId="28">#REF!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12">#REF!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 localSheetId="11">[3]Sheet2!$H$5:$H$31</definedName>
    <definedName name="Sheet" localSheetId="12">[3]Sheet2!$H$5:$H$31</definedName>
    <definedName name="Sheet" localSheetId="0">[3]Sheet2!$H$5:$H$31</definedName>
    <definedName name="Sheet">[4]Sheet2!$H$5:$H$31</definedName>
    <definedName name="საკრედიტო" localSheetId="11">[3]Sheet2!$B$6:$B$8</definedName>
    <definedName name="საკრედიტო" localSheetId="12">[3]Sheet2!$B$6:$B$8</definedName>
    <definedName name="საკრედიტო" localSheetId="0">[3]Sheet2!$B$6:$B$8</definedName>
    <definedName name="საკრედიტო">[4]Sheet2!$B$6:$B$8</definedName>
    <definedName name="ფაილი" localSheetId="11">[3]Sheet2!$B$2:$B$3</definedName>
    <definedName name="ფაილი" localSheetId="12">[3]Sheet2!$B$2:$B$3</definedName>
    <definedName name="ფაილი" localSheetId="0">[3]Sheet2!$B$2:$B$3</definedName>
    <definedName name="ფაილი">[4]Sheet2!$B$2:$B$3</definedName>
    <definedName name="ცვლილება_კორექტირება_რეგულაციაში" localSheetId="11">[3]Sheet2!$K$5:$K$9</definedName>
    <definedName name="ცვლილება_კორექტირება_რეგულაციაში" localSheetId="12">[3]Sheet2!$K$5:$K$9</definedName>
    <definedName name="ცვლილება_კორექტირება_რეგულაციაში" localSheetId="0">[3]Sheet2!$K$5:$K$9</definedName>
    <definedName name="ცვლილება_კორექტირება_რეგულაციაში">[4]Sheet2!$K$5:$K$9</definedName>
  </definedNames>
  <calcPr calcId="162913"/>
</workbook>
</file>

<file path=xl/calcChain.xml><?xml version="1.0" encoding="utf-8"?>
<calcChain xmlns="http://schemas.openxmlformats.org/spreadsheetml/2006/main">
  <c r="C19" i="94" l="1"/>
  <c r="C11" i="97" l="1"/>
  <c r="C9" i="97" s="1"/>
  <c r="C12" i="89"/>
  <c r="C12" i="123"/>
  <c r="C11" i="110"/>
  <c r="C9" i="110" s="1"/>
  <c r="C11" i="123"/>
  <c r="A2" i="122"/>
  <c r="A1" i="122"/>
  <c r="C9" i="88" l="1"/>
  <c r="B2" i="123"/>
  <c r="B2" i="122"/>
  <c r="B23" i="123"/>
  <c r="B1" i="123"/>
  <c r="B1" i="122"/>
  <c r="E12" i="123"/>
  <c r="D12" i="123"/>
  <c r="B12" i="123"/>
  <c r="F12" i="123" s="1"/>
  <c r="E11" i="123"/>
  <c r="D11" i="123"/>
  <c r="F11" i="123" s="1"/>
  <c r="B11" i="123"/>
  <c r="E10" i="123"/>
  <c r="D10" i="123"/>
  <c r="C10" i="123"/>
  <c r="B10" i="123"/>
  <c r="F10" i="123" s="1"/>
  <c r="F9" i="123"/>
  <c r="E9" i="123"/>
  <c r="D9" i="123"/>
  <c r="B9" i="123"/>
  <c r="B11" i="122"/>
  <c r="B7" i="122"/>
  <c r="B6" i="122" s="1"/>
  <c r="G38" i="110"/>
  <c r="F38" i="110"/>
  <c r="D38" i="110"/>
  <c r="C38" i="110"/>
  <c r="E38" i="110" s="1"/>
  <c r="B1" i="108"/>
  <c r="B1" i="109"/>
  <c r="B1" i="110"/>
  <c r="B1" i="86"/>
  <c r="B1" i="52"/>
  <c r="B1" i="88"/>
  <c r="B1" i="73"/>
  <c r="B1" i="89"/>
  <c r="B1" i="94"/>
  <c r="B1" i="69"/>
  <c r="B1" i="90"/>
  <c r="B1" i="64"/>
  <c r="B1" i="91"/>
  <c r="B1" i="93"/>
  <c r="B1" i="92"/>
  <c r="B1" i="95"/>
  <c r="B1" i="97"/>
  <c r="B1" i="111"/>
  <c r="B1" i="112"/>
  <c r="B1" i="113"/>
  <c r="B1" i="114"/>
  <c r="B1" i="115"/>
  <c r="B1" i="116"/>
  <c r="B1" i="117"/>
  <c r="B1" i="118"/>
  <c r="B1" i="119"/>
  <c r="B1" i="120"/>
  <c r="B1" i="84"/>
  <c r="H38" i="110" l="1"/>
  <c r="B16" i="122"/>
  <c r="B14" i="122" s="1"/>
  <c r="B23" i="122" s="1"/>
  <c r="B21" i="122"/>
  <c r="B22" i="122"/>
  <c r="G2" i="90" l="1"/>
  <c r="G1" i="90"/>
  <c r="G59" i="108" l="1"/>
  <c r="F59" i="108"/>
  <c r="C35" i="95"/>
  <c r="G63" i="108" l="1"/>
  <c r="G68" i="108" s="1"/>
  <c r="F63" i="108"/>
  <c r="F68" i="108" s="1"/>
  <c r="G17" i="110"/>
  <c r="F17" i="110"/>
  <c r="C22" i="111"/>
  <c r="H7" i="112" l="1"/>
  <c r="B2" i="97" l="1"/>
  <c r="B2" i="95"/>
  <c r="B2" i="92"/>
  <c r="B2" i="93"/>
  <c r="B2" i="91"/>
  <c r="B2" i="64"/>
  <c r="B2" i="90"/>
  <c r="B2" i="69"/>
  <c r="B2" i="94"/>
  <c r="B2" i="89"/>
  <c r="B2" i="73"/>
  <c r="B2" i="88"/>
  <c r="B2" i="52"/>
  <c r="B2" i="86"/>
  <c r="C5" i="86" s="1"/>
  <c r="B2" i="110"/>
  <c r="B2" i="109"/>
  <c r="B2" i="108"/>
  <c r="B2" i="120" l="1"/>
  <c r="B2" i="119"/>
  <c r="B2" i="118"/>
  <c r="B2" i="117"/>
  <c r="B2" i="116"/>
  <c r="B2" i="115"/>
  <c r="B2" i="114"/>
  <c r="B2" i="113"/>
  <c r="B2" i="112"/>
  <c r="B2" i="111"/>
  <c r="C10" i="115" l="1"/>
  <c r="C18" i="115" s="1"/>
  <c r="C7" i="114"/>
  <c r="D7" i="114"/>
  <c r="C10" i="114"/>
  <c r="D10" i="114"/>
  <c r="H7" i="113"/>
  <c r="H8" i="113"/>
  <c r="H9" i="113"/>
  <c r="H10" i="113"/>
  <c r="H11" i="113"/>
  <c r="H12" i="113"/>
  <c r="H13" i="113"/>
  <c r="H14" i="113"/>
  <c r="H15" i="113"/>
  <c r="H16" i="113"/>
  <c r="H17" i="113"/>
  <c r="H18" i="113"/>
  <c r="H19" i="113"/>
  <c r="H20" i="113"/>
  <c r="H21" i="113"/>
  <c r="H22" i="113"/>
  <c r="H23" i="113"/>
  <c r="H24" i="113"/>
  <c r="H25" i="113"/>
  <c r="H26" i="113"/>
  <c r="H27" i="113"/>
  <c r="H28" i="113"/>
  <c r="H29" i="113"/>
  <c r="H30" i="113"/>
  <c r="H31" i="113"/>
  <c r="H32" i="113"/>
  <c r="H33" i="113"/>
  <c r="C34" i="113"/>
  <c r="D34" i="113"/>
  <c r="E34" i="113"/>
  <c r="F34" i="113"/>
  <c r="G34" i="113"/>
  <c r="H8" i="112"/>
  <c r="H9" i="112"/>
  <c r="H10" i="112"/>
  <c r="H11" i="112"/>
  <c r="H12" i="112"/>
  <c r="H13" i="112"/>
  <c r="H14" i="112"/>
  <c r="H15" i="112"/>
  <c r="H16" i="112"/>
  <c r="H17" i="112"/>
  <c r="H18" i="112"/>
  <c r="H19" i="112"/>
  <c r="H20" i="112"/>
  <c r="C21" i="112"/>
  <c r="D21" i="112"/>
  <c r="E21" i="112"/>
  <c r="F21" i="112"/>
  <c r="G21" i="112"/>
  <c r="H22" i="112"/>
  <c r="H23" i="112"/>
  <c r="H8" i="111"/>
  <c r="H9" i="111"/>
  <c r="H10" i="111"/>
  <c r="H11" i="111"/>
  <c r="H12" i="111"/>
  <c r="H13" i="111"/>
  <c r="H14" i="111"/>
  <c r="H15" i="111"/>
  <c r="H16" i="111"/>
  <c r="H17" i="111"/>
  <c r="H18" i="111"/>
  <c r="H19" i="111"/>
  <c r="H20" i="111"/>
  <c r="H21" i="111"/>
  <c r="D22" i="111"/>
  <c r="E22" i="111"/>
  <c r="F22" i="111"/>
  <c r="G22" i="111"/>
  <c r="D15" i="114" l="1"/>
  <c r="C15" i="114"/>
  <c r="H34" i="113"/>
  <c r="H21" i="112"/>
  <c r="H22" i="111"/>
  <c r="C62" i="69"/>
  <c r="C58" i="69"/>
  <c r="C46" i="69"/>
  <c r="C40" i="69"/>
  <c r="C29" i="69"/>
  <c r="C26" i="69"/>
  <c r="C23" i="69"/>
  <c r="C18" i="69"/>
  <c r="C14" i="69"/>
  <c r="C6" i="69"/>
  <c r="E8" i="88"/>
  <c r="E16" i="88"/>
  <c r="E20" i="88"/>
  <c r="E25" i="88"/>
  <c r="E28" i="88"/>
  <c r="E31" i="88"/>
  <c r="D8" i="88"/>
  <c r="D16" i="88"/>
  <c r="D20" i="88"/>
  <c r="D25" i="88"/>
  <c r="D28" i="88"/>
  <c r="D31" i="88"/>
  <c r="C31" i="88"/>
  <c r="C28" i="88"/>
  <c r="C25" i="88"/>
  <c r="C20" i="88"/>
  <c r="C16" i="88"/>
  <c r="C8" i="88"/>
  <c r="C37" i="88" l="1"/>
  <c r="C52" i="69"/>
  <c r="C67" i="69"/>
  <c r="C35" i="69"/>
  <c r="E37" i="88"/>
  <c r="D37" i="88"/>
  <c r="H43" i="110"/>
  <c r="E43" i="110"/>
  <c r="H42" i="110"/>
  <c r="E42" i="110"/>
  <c r="H41" i="110"/>
  <c r="E41" i="110"/>
  <c r="H40" i="110"/>
  <c r="E40" i="110"/>
  <c r="H39" i="110"/>
  <c r="E39" i="110"/>
  <c r="H37" i="110"/>
  <c r="E37" i="110"/>
  <c r="H36" i="110"/>
  <c r="E36" i="110"/>
  <c r="H35" i="110"/>
  <c r="E35" i="110"/>
  <c r="H34" i="110"/>
  <c r="E34" i="110"/>
  <c r="H33" i="110"/>
  <c r="E33" i="110"/>
  <c r="H32" i="110"/>
  <c r="E32" i="110"/>
  <c r="H31" i="110"/>
  <c r="E31" i="110"/>
  <c r="G30" i="110"/>
  <c r="F30" i="110"/>
  <c r="D30" i="110"/>
  <c r="C30" i="110"/>
  <c r="H29" i="110"/>
  <c r="E29" i="110"/>
  <c r="H28" i="110"/>
  <c r="E28" i="110"/>
  <c r="H27" i="110"/>
  <c r="E27" i="110"/>
  <c r="H26" i="110"/>
  <c r="E26" i="110"/>
  <c r="H25" i="110"/>
  <c r="E25" i="110"/>
  <c r="H24" i="110"/>
  <c r="E24" i="110"/>
  <c r="H23" i="110"/>
  <c r="E23" i="110"/>
  <c r="H22" i="110"/>
  <c r="E22" i="110"/>
  <c r="H21" i="110"/>
  <c r="E21" i="110"/>
  <c r="H20" i="110"/>
  <c r="E20" i="110"/>
  <c r="H19" i="110"/>
  <c r="E19" i="110"/>
  <c r="H18" i="110"/>
  <c r="E18" i="110"/>
  <c r="H17" i="110"/>
  <c r="D17" i="110"/>
  <c r="D14" i="110" s="1"/>
  <c r="C17" i="110"/>
  <c r="C14" i="110" s="1"/>
  <c r="H16" i="110"/>
  <c r="E16" i="110"/>
  <c r="H15" i="110"/>
  <c r="E15" i="110"/>
  <c r="G14" i="110"/>
  <c r="F14" i="110"/>
  <c r="H13" i="110"/>
  <c r="E13" i="110"/>
  <c r="H12" i="110"/>
  <c r="E12" i="110"/>
  <c r="G11" i="110"/>
  <c r="F11" i="110"/>
  <c r="D11" i="110"/>
  <c r="H10" i="110"/>
  <c r="E10" i="110"/>
  <c r="H9" i="110"/>
  <c r="E9" i="110"/>
  <c r="G8" i="110"/>
  <c r="F8" i="110"/>
  <c r="D8" i="110"/>
  <c r="C8" i="110"/>
  <c r="H7" i="110"/>
  <c r="E7" i="110"/>
  <c r="H6" i="110"/>
  <c r="E6" i="110"/>
  <c r="H44" i="109"/>
  <c r="E44" i="109"/>
  <c r="H42" i="109"/>
  <c r="E42" i="109"/>
  <c r="H41" i="109"/>
  <c r="E41" i="109"/>
  <c r="H40" i="109"/>
  <c r="E40" i="109"/>
  <c r="H39" i="109"/>
  <c r="E39" i="109"/>
  <c r="H38" i="109"/>
  <c r="E38" i="109"/>
  <c r="G37" i="109"/>
  <c r="F37" i="109"/>
  <c r="D37" i="109"/>
  <c r="C37" i="109"/>
  <c r="H36" i="109"/>
  <c r="E36" i="109"/>
  <c r="H35" i="109"/>
  <c r="E35" i="109"/>
  <c r="G34" i="109"/>
  <c r="F34" i="109"/>
  <c r="D34" i="109"/>
  <c r="C34" i="109"/>
  <c r="H33" i="109"/>
  <c r="E33" i="109"/>
  <c r="H32" i="109"/>
  <c r="E32" i="109"/>
  <c r="H31" i="109"/>
  <c r="E31" i="109"/>
  <c r="H30" i="109"/>
  <c r="E30" i="109"/>
  <c r="G29" i="109"/>
  <c r="F29" i="109"/>
  <c r="D29" i="109"/>
  <c r="C29" i="109"/>
  <c r="H28" i="109"/>
  <c r="E28" i="109"/>
  <c r="H27" i="109"/>
  <c r="E27" i="109"/>
  <c r="H26" i="109"/>
  <c r="E26" i="109"/>
  <c r="H25" i="109"/>
  <c r="E25" i="109"/>
  <c r="H24" i="109"/>
  <c r="E24" i="109"/>
  <c r="H23" i="109"/>
  <c r="E23" i="109"/>
  <c r="H22" i="109"/>
  <c r="E22" i="109"/>
  <c r="H21" i="109"/>
  <c r="E21" i="109"/>
  <c r="H20" i="109"/>
  <c r="E20" i="109"/>
  <c r="H19" i="109"/>
  <c r="E19" i="109"/>
  <c r="H18" i="109"/>
  <c r="E18" i="109"/>
  <c r="H17" i="109"/>
  <c r="E17" i="109"/>
  <c r="H16" i="109"/>
  <c r="E16" i="109"/>
  <c r="H15" i="109"/>
  <c r="E15" i="109"/>
  <c r="H14" i="109"/>
  <c r="E14" i="109"/>
  <c r="G13" i="109"/>
  <c r="F13" i="109"/>
  <c r="D13" i="109"/>
  <c r="C13" i="109"/>
  <c r="H12" i="109"/>
  <c r="E12" i="109"/>
  <c r="H11" i="109"/>
  <c r="E11" i="109"/>
  <c r="H10" i="109"/>
  <c r="E10" i="109"/>
  <c r="H9" i="109"/>
  <c r="E9" i="109"/>
  <c r="H8" i="109"/>
  <c r="E8" i="109"/>
  <c r="H7" i="109"/>
  <c r="E7" i="109"/>
  <c r="G6" i="109"/>
  <c r="F6" i="109"/>
  <c r="D6" i="109"/>
  <c r="C6" i="109"/>
  <c r="H67" i="108"/>
  <c r="E67" i="108"/>
  <c r="H66" i="108"/>
  <c r="E66" i="108"/>
  <c r="H65" i="108"/>
  <c r="E65" i="108"/>
  <c r="H64" i="108"/>
  <c r="E64" i="108"/>
  <c r="H63" i="108"/>
  <c r="D63" i="108"/>
  <c r="C63" i="108"/>
  <c r="H62" i="108"/>
  <c r="E62" i="108"/>
  <c r="H61" i="108"/>
  <c r="E61" i="108"/>
  <c r="H60" i="108"/>
  <c r="E60" i="108"/>
  <c r="H59" i="108"/>
  <c r="D59" i="108"/>
  <c r="C59" i="108"/>
  <c r="H58" i="108"/>
  <c r="E58" i="108"/>
  <c r="H57" i="108"/>
  <c r="E57" i="108"/>
  <c r="H56" i="108"/>
  <c r="E56" i="108"/>
  <c r="H55" i="108"/>
  <c r="E55" i="108"/>
  <c r="H52" i="108"/>
  <c r="E52" i="108"/>
  <c r="H51" i="108"/>
  <c r="E51" i="108"/>
  <c r="H50" i="108"/>
  <c r="E50" i="108"/>
  <c r="H49" i="108"/>
  <c r="E49" i="108"/>
  <c r="H48" i="108"/>
  <c r="E48" i="108"/>
  <c r="G47" i="108"/>
  <c r="F47" i="108"/>
  <c r="D47" i="108"/>
  <c r="C47" i="108"/>
  <c r="H46" i="108"/>
  <c r="E46" i="108"/>
  <c r="H45" i="108"/>
  <c r="E45" i="108"/>
  <c r="H44" i="108"/>
  <c r="E44" i="108"/>
  <c r="H43" i="108"/>
  <c r="E43" i="108"/>
  <c r="H42" i="108"/>
  <c r="E42" i="108"/>
  <c r="G41" i="108"/>
  <c r="F41" i="108"/>
  <c r="D41" i="108"/>
  <c r="C41" i="108"/>
  <c r="H40" i="108"/>
  <c r="E40" i="108"/>
  <c r="H39" i="108"/>
  <c r="E39" i="108"/>
  <c r="H38" i="108"/>
  <c r="E38" i="108"/>
  <c r="H35" i="108"/>
  <c r="E35" i="108"/>
  <c r="H34" i="108"/>
  <c r="E34" i="108"/>
  <c r="H33" i="108"/>
  <c r="E33" i="108"/>
  <c r="H32" i="108"/>
  <c r="E32" i="108"/>
  <c r="H31" i="108"/>
  <c r="E31" i="108"/>
  <c r="G30" i="108"/>
  <c r="F30" i="108"/>
  <c r="D30" i="108"/>
  <c r="C30" i="108"/>
  <c r="H29" i="108"/>
  <c r="E29" i="108"/>
  <c r="H28" i="108"/>
  <c r="E28" i="108"/>
  <c r="G27" i="108"/>
  <c r="F27" i="108"/>
  <c r="D27" i="108"/>
  <c r="C27" i="108"/>
  <c r="H26" i="108"/>
  <c r="E26" i="108"/>
  <c r="H25" i="108"/>
  <c r="E25" i="108"/>
  <c r="G24" i="108"/>
  <c r="F24" i="108"/>
  <c r="D24" i="108"/>
  <c r="C24" i="108"/>
  <c r="H23" i="108"/>
  <c r="E23" i="108"/>
  <c r="H22" i="108"/>
  <c r="E22" i="108"/>
  <c r="H21" i="108"/>
  <c r="E21" i="108"/>
  <c r="H20" i="108"/>
  <c r="E20" i="108"/>
  <c r="G19" i="108"/>
  <c r="F19" i="108"/>
  <c r="D19" i="108"/>
  <c r="C19" i="108"/>
  <c r="H18" i="108"/>
  <c r="E18" i="108"/>
  <c r="H17" i="108"/>
  <c r="E17" i="108"/>
  <c r="H16" i="108"/>
  <c r="E16" i="108"/>
  <c r="G15" i="108"/>
  <c r="F15" i="108"/>
  <c r="D15" i="108"/>
  <c r="C15" i="108"/>
  <c r="H14" i="108"/>
  <c r="E14" i="108"/>
  <c r="H13" i="108"/>
  <c r="E13" i="108"/>
  <c r="H12" i="108"/>
  <c r="E12" i="108"/>
  <c r="H11" i="108"/>
  <c r="E11" i="108"/>
  <c r="H10" i="108"/>
  <c r="E10" i="108"/>
  <c r="H9" i="108"/>
  <c r="E9" i="108"/>
  <c r="H8" i="108"/>
  <c r="E8" i="108"/>
  <c r="G7" i="108"/>
  <c r="F7" i="108"/>
  <c r="D7" i="108"/>
  <c r="C7" i="108"/>
  <c r="H19" i="108" l="1"/>
  <c r="H41" i="108"/>
  <c r="E47" i="108"/>
  <c r="E19" i="108"/>
  <c r="E24" i="108"/>
  <c r="E59" i="108"/>
  <c r="H15" i="108"/>
  <c r="E30" i="108"/>
  <c r="H47" i="108"/>
  <c r="C68" i="69"/>
  <c r="H30" i="108"/>
  <c r="E37" i="109"/>
  <c r="E29" i="109"/>
  <c r="E27" i="108"/>
  <c r="E34" i="109"/>
  <c r="H7" i="108"/>
  <c r="E15" i="108"/>
  <c r="G53" i="108"/>
  <c r="G69" i="108" s="1"/>
  <c r="H13" i="109"/>
  <c r="H8" i="110"/>
  <c r="H37" i="109"/>
  <c r="E63" i="108"/>
  <c r="E13" i="109"/>
  <c r="H34" i="109"/>
  <c r="E14" i="110"/>
  <c r="C53" i="108"/>
  <c r="D53" i="108"/>
  <c r="H27" i="108"/>
  <c r="E8" i="110"/>
  <c r="E11" i="110"/>
  <c r="H14" i="110"/>
  <c r="C68" i="108"/>
  <c r="G43" i="109"/>
  <c r="G45" i="109" s="1"/>
  <c r="D68" i="108"/>
  <c r="E30" i="110"/>
  <c r="H30" i="110"/>
  <c r="H11" i="110"/>
  <c r="C43" i="109"/>
  <c r="C45" i="109" s="1"/>
  <c r="E45" i="109" s="1"/>
  <c r="H29" i="109"/>
  <c r="F43" i="109"/>
  <c r="F45" i="109" s="1"/>
  <c r="H45" i="109" s="1"/>
  <c r="E6" i="109"/>
  <c r="H24" i="108"/>
  <c r="G36" i="108"/>
  <c r="D36" i="108"/>
  <c r="C36" i="108"/>
  <c r="F36" i="108"/>
  <c r="E7" i="108"/>
  <c r="E17" i="110"/>
  <c r="H6" i="109"/>
  <c r="D43" i="109"/>
  <c r="D45" i="109" s="1"/>
  <c r="H68" i="108"/>
  <c r="E41" i="108"/>
  <c r="F53" i="108"/>
  <c r="H36" i="108" l="1"/>
  <c r="E36" i="108"/>
  <c r="D69" i="108"/>
  <c r="E53" i="108"/>
  <c r="E68" i="108"/>
  <c r="H43" i="109"/>
  <c r="C69" i="108"/>
  <c r="H53" i="108"/>
  <c r="F69" i="108"/>
  <c r="H69" i="108" s="1"/>
  <c r="E43" i="109"/>
  <c r="E69" i="108" l="1"/>
  <c r="G33" i="97"/>
  <c r="F33" i="97"/>
  <c r="E33" i="97"/>
  <c r="D33" i="97"/>
  <c r="C33" i="97"/>
  <c r="G24" i="97"/>
  <c r="F24" i="97"/>
  <c r="E24" i="97"/>
  <c r="D24" i="97"/>
  <c r="C24" i="97"/>
  <c r="G18" i="97"/>
  <c r="F18" i="97"/>
  <c r="E18" i="97"/>
  <c r="D18" i="97"/>
  <c r="C18" i="97"/>
  <c r="G14" i="97"/>
  <c r="F14" i="97"/>
  <c r="E14" i="97"/>
  <c r="D14" i="97"/>
  <c r="C14" i="97"/>
  <c r="G11" i="97"/>
  <c r="F11" i="97"/>
  <c r="E11" i="97"/>
  <c r="D11" i="97"/>
  <c r="G8" i="97"/>
  <c r="F8" i="97"/>
  <c r="E8" i="97"/>
  <c r="D8" i="97"/>
  <c r="C8" i="97"/>
  <c r="G37" i="97" l="1"/>
  <c r="G21" i="97"/>
  <c r="G5" i="86"/>
  <c r="F5" i="86"/>
  <c r="E5" i="86"/>
  <c r="D5" i="86"/>
  <c r="G5" i="84"/>
  <c r="L5" i="84" s="1"/>
  <c r="F5" i="84"/>
  <c r="K5" i="84" s="1"/>
  <c r="E5" i="84"/>
  <c r="J5" i="84" s="1"/>
  <c r="D5" i="84"/>
  <c r="I5" i="84" s="1"/>
  <c r="C5" i="84"/>
  <c r="G39" i="97" l="1"/>
  <c r="E6" i="86"/>
  <c r="E13" i="86" s="1"/>
  <c r="F6" i="86"/>
  <c r="F13" i="86" s="1"/>
  <c r="G6" i="86"/>
  <c r="G13" i="86" s="1"/>
  <c r="C30" i="95" l="1"/>
  <c r="C26" i="95"/>
  <c r="C18" i="95"/>
  <c r="C8" i="95"/>
  <c r="C9" i="95" s="1"/>
  <c r="C36" i="95" l="1"/>
  <c r="C38" i="95" s="1"/>
  <c r="D6" i="86"/>
  <c r="D13" i="86" s="1"/>
  <c r="C6" i="86" l="1"/>
  <c r="C13" i="86" s="1"/>
  <c r="D15" i="94" l="1"/>
  <c r="D11" i="94"/>
  <c r="D16" i="94"/>
  <c r="D13" i="94"/>
  <c r="D17" i="94"/>
  <c r="D7" i="94"/>
  <c r="D8" i="94"/>
  <c r="N20" i="92"/>
  <c r="N19" i="92"/>
  <c r="E19" i="92"/>
  <c r="N18" i="92"/>
  <c r="E18" i="92"/>
  <c r="N17" i="92"/>
  <c r="E17" i="92"/>
  <c r="N16" i="92"/>
  <c r="E16" i="92"/>
  <c r="N15" i="92"/>
  <c r="E15" i="92"/>
  <c r="M14" i="92"/>
  <c r="L14" i="92"/>
  <c r="K14" i="92"/>
  <c r="J14" i="92"/>
  <c r="I14" i="92"/>
  <c r="H14" i="92"/>
  <c r="G14" i="92"/>
  <c r="F14" i="92"/>
  <c r="C14" i="92"/>
  <c r="N13" i="92"/>
  <c r="N12" i="92"/>
  <c r="E12" i="92"/>
  <c r="N11" i="92"/>
  <c r="E11" i="92"/>
  <c r="N10" i="92"/>
  <c r="E10" i="92"/>
  <c r="N9" i="92"/>
  <c r="E9" i="92"/>
  <c r="N8" i="92"/>
  <c r="E8" i="92"/>
  <c r="M7" i="92"/>
  <c r="L7" i="92"/>
  <c r="K7" i="92"/>
  <c r="K21" i="92" s="1"/>
  <c r="J7" i="92"/>
  <c r="I7" i="92"/>
  <c r="H7" i="92"/>
  <c r="G7" i="92"/>
  <c r="F7" i="92"/>
  <c r="C7" i="92"/>
  <c r="L21" i="92" l="1"/>
  <c r="J21" i="92"/>
  <c r="E7" i="92"/>
  <c r="E14" i="92"/>
  <c r="F21" i="92"/>
  <c r="N7" i="92"/>
  <c r="N14" i="92"/>
  <c r="G21" i="92"/>
  <c r="M21" i="92"/>
  <c r="H21" i="92"/>
  <c r="I21" i="92"/>
  <c r="C21" i="92"/>
  <c r="S21" i="90"/>
  <c r="S20" i="90"/>
  <c r="S19" i="90"/>
  <c r="S18" i="90"/>
  <c r="S17" i="90"/>
  <c r="S16" i="90"/>
  <c r="S15" i="90"/>
  <c r="S14" i="90"/>
  <c r="S13" i="90"/>
  <c r="S12" i="90"/>
  <c r="S11" i="90"/>
  <c r="S10" i="90"/>
  <c r="S9" i="90"/>
  <c r="S8" i="90"/>
  <c r="N21" i="92" l="1"/>
  <c r="E21" i="92"/>
  <c r="T21" i="64"/>
  <c r="U21" i="64"/>
  <c r="S21" i="64"/>
  <c r="C21" i="64"/>
  <c r="G22" i="91"/>
  <c r="F22" i="91"/>
  <c r="E22" i="91"/>
  <c r="D22" i="91"/>
  <c r="C22" i="91"/>
  <c r="H21" i="91"/>
  <c r="H20" i="91"/>
  <c r="H19" i="91"/>
  <c r="H18" i="91"/>
  <c r="H17" i="91"/>
  <c r="H16" i="91"/>
  <c r="H15" i="91"/>
  <c r="H14" i="91"/>
  <c r="H13" i="91"/>
  <c r="H12" i="91"/>
  <c r="H11" i="91"/>
  <c r="H10" i="91"/>
  <c r="H9" i="91"/>
  <c r="H8" i="91"/>
  <c r="H22" i="91" l="1"/>
  <c r="K22" i="90"/>
  <c r="L22" i="90"/>
  <c r="M22" i="90"/>
  <c r="N22" i="90"/>
  <c r="O22" i="90"/>
  <c r="P22" i="90"/>
  <c r="Q22" i="90"/>
  <c r="R22" i="90"/>
  <c r="S22" i="90"/>
  <c r="C5" i="73" l="1"/>
  <c r="C22" i="90" l="1"/>
  <c r="C6" i="89"/>
  <c r="D22" i="90" l="1"/>
  <c r="E22" i="90"/>
  <c r="F22" i="90"/>
  <c r="G22" i="90"/>
  <c r="H22" i="90"/>
  <c r="I22" i="90"/>
  <c r="J22" i="90"/>
  <c r="C29" i="89"/>
  <c r="C32" i="89"/>
  <c r="C31" i="89" s="1"/>
  <c r="C36" i="89"/>
  <c r="C44" i="89"/>
  <c r="C48" i="89"/>
  <c r="C42" i="89" l="1"/>
  <c r="C8" i="73"/>
  <c r="C53" i="89"/>
  <c r="C9" i="73" l="1"/>
  <c r="C13" i="73" s="1"/>
  <c r="D21" i="64"/>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 r="C21" i="94" l="1"/>
  <c r="D21" i="94" s="1"/>
  <c r="D9" i="94"/>
  <c r="D19" i="94"/>
  <c r="C20" i="94"/>
  <c r="D20" i="94" s="1"/>
  <c r="D12" i="94"/>
</calcChain>
</file>

<file path=xl/sharedStrings.xml><?xml version="1.0" encoding="utf-8"?>
<sst xmlns="http://schemas.openxmlformats.org/spreadsheetml/2006/main" count="1244" uniqueCount="775">
  <si>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</si>
  <si>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</si>
  <si>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</si>
  <si>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</si>
  <si>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</si>
  <si>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</si>
  <si>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</si>
  <si>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</si>
  <si>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</si>
  <si>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</si>
  <si>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</si>
  <si>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</si>
  <si>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</si>
  <si>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</si>
  <si>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</si>
  <si>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</si>
  <si>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</si>
  <si>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</si>
  <si>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</si>
  <si>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</si>
  <si>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</si>
  <si>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</si>
  <si>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</si>
  <si>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</si>
  <si>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</si>
  <si>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</si>
  <si>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</si>
  <si>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</si>
  <si>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</si>
  <si>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</si>
  <si>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</si>
  <si>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</si>
  <si>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</si>
  <si>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</si>
  <si>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</si>
  <si>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</si>
  <si>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</si>
  <si>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</si>
  <si>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</si>
  <si>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</si>
  <si>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</si>
  <si>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</si>
  <si>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</si>
  <si>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</si>
  <si>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</si>
  <si>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</si>
  <si>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</si>
  <si>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</si>
  <si>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</si>
  <si>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</si>
  <si>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</si>
  <si>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</si>
  <si>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</si>
  <si>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</si>
  <si>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</si>
  <si>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</si>
  <si>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</si>
  <si>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</si>
  <si>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</si>
  <si>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</si>
  <si>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</si>
  <si>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</si>
  <si>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</si>
  <si>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</si>
  <si>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</si>
  <si>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</si>
  <si>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</si>
  <si>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</si>
  <si>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</si>
  <si>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</si>
  <si>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</si>
  <si>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</si>
  <si>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</si>
  <si>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</si>
  <si>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</si>
  <si>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</si>
  <si>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</si>
  <si>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</si>
  <si>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</si>
  <si>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</si>
  <si>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</si>
  <si>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</si>
  <si>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</si>
  <si>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</si>
  <si>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</si>
  <si>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</si>
  <si>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</si>
  <si>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</si>
  <si>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</si>
  <si>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</si>
  <si>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</si>
  <si>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</si>
  <si>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</si>
  <si>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</si>
  <si>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</si>
  <si>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</si>
  <si>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</si>
  <si>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</si>
  <si>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</si>
  <si>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</si>
  <si>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</si>
  <si>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</si>
  <si>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</si>
  <si>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</si>
  <si>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</si>
  <si>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</si>
  <si>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</si>
  <si>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</si>
  <si>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</si>
  <si>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</si>
  <si>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</si>
  <si>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</si>
  <si>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</si>
  <si>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</si>
  <si>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</si>
  <si>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</si>
  <si>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</si>
  <si>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</si>
  <si>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</si>
  <si>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</si>
  <si>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</si>
  <si>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</si>
  <si>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</si>
  <si>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</si>
  <si>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</si>
  <si>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</si>
  <si>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</si>
  <si>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</si>
  <si>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</si>
  <si>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</si>
  <si>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</si>
  <si>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</si>
  <si>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</si>
  <si>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</si>
  <si>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</si>
  <si>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</si>
  <si>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</si>
  <si>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</si>
  <si>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</si>
  <si>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</si>
  <si>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</si>
  <si>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</si>
  <si>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</si>
  <si>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</si>
  <si>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</si>
  <si>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</si>
  <si>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</si>
  <si>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</si>
  <si>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</si>
  <si>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</si>
  <si>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</si>
  <si>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</si>
  <si>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</si>
  <si>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</si>
  <si>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</si>
  <si>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</si>
  <si>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</si>
  <si>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</si>
  <si>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</si>
  <si>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</si>
  <si>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</si>
  <si>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</si>
  <si>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</si>
  <si>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</si>
  <si>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</si>
  <si>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</si>
  <si>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</si>
  <si>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</si>
  <si>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</si>
  <si>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</si>
  <si>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</si>
  <si>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</si>
  <si>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</si>
  <si>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</si>
  <si>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</si>
  <si>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</si>
  <si>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</si>
  <si>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</si>
  <si>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</si>
  <si>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</si>
  <si>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</si>
  <si>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</si>
  <si>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</si>
  <si>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</si>
  <si>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</si>
  <si>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</si>
  <si>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</si>
  <si>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</si>
  <si>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</si>
  <si>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</si>
  <si>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</si>
  <si>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</si>
  <si>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</si>
  <si>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</si>
  <si>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</si>
  <si>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</si>
  <si>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</si>
  <si>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</si>
  <si>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</si>
  <si>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</si>
  <si>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</si>
  <si>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</si>
  <si>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</si>
  <si>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</si>
  <si>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</si>
  <si>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</si>
  <si>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</si>
  <si>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</si>
  <si>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</si>
  <si>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</si>
  <si>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</si>
  <si>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</si>
  <si>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</si>
  <si>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</si>
  <si>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</si>
  <si>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</si>
  <si>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</si>
  <si>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</si>
  <si>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</si>
  <si>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</si>
  <si>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</si>
  <si>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</si>
  <si>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</si>
  <si>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</si>
  <si>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</si>
  <si>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</si>
  <si>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</si>
  <si>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</si>
  <si>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</si>
  <si>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</si>
  <si>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</si>
  <si>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</si>
  <si>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</si>
  <si>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</si>
  <si>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</si>
  <si>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</si>
  <si>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</si>
  <si>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</si>
  <si>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</si>
  <si>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</si>
  <si>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</si>
  <si>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</si>
  <si>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</si>
  <si>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</si>
  <si>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</si>
  <si>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</si>
  <si>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</si>
  <si>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</si>
  <si>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</si>
  <si>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</si>
  <si>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</si>
  <si>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</si>
  <si>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</si>
  <si>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</si>
  <si>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</si>
  <si>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</si>
  <si>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</si>
  <si>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</si>
  <si>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</si>
  <si>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</si>
  <si>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</si>
  <si>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</si>
  <si>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</si>
  <si>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</si>
  <si>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</si>
  <si>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</si>
  <si>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</si>
  <si>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</si>
  <si>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</si>
  <si>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</si>
  <si>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</si>
  <si>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</si>
  <si>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</si>
  <si>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</si>
  <si>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</si>
  <si>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</si>
  <si>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</si>
  <si>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</si>
  <si>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</si>
  <si>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</si>
  <si>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</si>
  <si>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</si>
  <si>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</si>
  <si>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</si>
  <si>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</si>
  <si>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</si>
  <si>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</si>
  <si>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</si>
  <si>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</si>
  <si>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</si>
  <si>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</si>
  <si>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</si>
  <si>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</si>
  <si>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</si>
  <si>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</si>
  <si>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</si>
  <si>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</si>
  <si>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</si>
  <si>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</si>
  <si>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</si>
  <si>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</si>
  <si>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</si>
  <si>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</si>
  <si>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</si>
  <si>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</si>
  <si>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</si>
  <si>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</si>
  <si>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</si>
  <si>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</si>
  <si>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</si>
  <si>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</si>
  <si>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</si>
  <si>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</si>
  <si>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</si>
  <si>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</si>
  <si>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</si>
  <si>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</si>
  <si>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</si>
  <si>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</si>
  <si>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</si>
  <si>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</si>
  <si>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</si>
  <si>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</si>
  <si>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</si>
  <si>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</si>
  <si>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</si>
  <si>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</si>
  <si>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</si>
  <si>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</si>
  <si>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</si>
  <si>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</si>
  <si>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</si>
  <si>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</si>
  <si>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</si>
  <si>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</si>
  <si>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</si>
  <si>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</si>
  <si>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</si>
  <si>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</si>
  <si>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</si>
  <si>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</si>
  <si>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</si>
  <si>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</si>
  <si>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</si>
  <si>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</si>
  <si>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</si>
  <si>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</si>
  <si>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</si>
  <si>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</si>
  <si>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</si>
  <si>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</si>
  <si>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</si>
  <si>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</si>
  <si>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</si>
  <si>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</si>
  <si>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</si>
  <si>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</si>
  <si>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</si>
  <si>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</si>
  <si>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</si>
  <si>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</si>
  <si>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</si>
  <si>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</si>
  <si>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</si>
  <si>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</si>
  <si>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</si>
  <si>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</si>
  <si>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</si>
  <si>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</si>
  <si>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</si>
  <si>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</si>
  <si>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</si>
  <si>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</si>
  <si>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</si>
  <si>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</si>
  <si>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</si>
  <si>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</si>
  <si>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</si>
  <si>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</si>
  <si>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</si>
  <si>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</si>
  <si>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</si>
  <si>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</si>
  <si>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</si>
  <si>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</si>
  <si>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</si>
  <si>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</si>
  <si>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</si>
  <si>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</si>
  <si>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</si>
  <si>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</si>
  <si>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</si>
  <si>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</si>
  <si>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</si>
  <si>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</si>
  <si>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</si>
  <si>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</si>
  <si>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</si>
  <si>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</si>
  <si>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</si>
  <si>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</si>
  <si>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</si>
  <si>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</si>
  <si>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</si>
  <si>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</si>
  <si>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</si>
  <si>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</si>
  <si>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</si>
  <si>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</si>
  <si>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</si>
  <si>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</si>
  <si>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</si>
  <si>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</si>
  <si>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</si>
  <si>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</si>
  <si>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</si>
  <si>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</si>
  <si>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</si>
  <si>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</si>
  <si>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</si>
  <si>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</si>
  <si>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</si>
  <si>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</si>
  <si>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</si>
  <si>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</si>
  <si>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</si>
  <si>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</si>
  <si>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</si>
  <si>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</si>
  <si>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</si>
  <si>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</si>
  <si>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</si>
  <si>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</si>
  <si>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</si>
  <si>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</si>
  <si>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</si>
  <si>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</si>
  <si>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</si>
  <si>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</si>
  <si>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</si>
  <si>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</si>
  <si>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</si>
  <si>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</si>
  <si>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</si>
  <si>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</si>
  <si>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</si>
  <si>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</si>
  <si>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</si>
  <si>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</si>
  <si>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</si>
  <si>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</si>
  <si>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</si>
  <si>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</si>
  <si>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</si>
  <si>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</si>
  <si>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</si>
  <si>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</si>
  <si>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</si>
  <si>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</si>
  <si>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</si>
  <si>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</si>
  <si>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</si>
  <si>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</si>
  <si>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</si>
  <si>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</si>
  <si>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</si>
  <si>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</si>
  <si>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</si>
  <si>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</si>
  <si>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</si>
  <si>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</si>
  <si>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</si>
  <si>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</si>
  <si>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</si>
  <si>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</si>
  <si>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</si>
  <si>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</si>
  <si>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</si>
  <si>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</si>
  <si>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</si>
  <si>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</si>
  <si>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</si>
  <si>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</si>
  <si>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</si>
  <si>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</si>
  <si>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</si>
  <si>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</si>
  <si>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</si>
  <si>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</si>
  <si>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</si>
  <si>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</si>
  <si>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</si>
  <si>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</si>
  <si>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</si>
  <si>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</si>
  <si>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</si>
  <si>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</si>
  <si>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</si>
  <si>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</si>
  <si>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</si>
  <si>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</si>
  <si>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</si>
  <si>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</si>
  <si>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</si>
  <si>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</si>
  <si>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</si>
  <si>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</si>
  <si>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</si>
  <si>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</si>
  <si>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</si>
  <si>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</si>
  <si>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</si>
  <si>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</si>
  <si>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</si>
  <si>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</si>
  <si>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</si>
  <si>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</si>
  <si>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</si>
  <si>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</si>
  <si>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</si>
  <si>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</si>
  <si>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</si>
  <si>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</si>
  <si>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</si>
  <si>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</si>
  <si>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</si>
  <si>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</si>
  <si>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</si>
  <si>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</si>
  <si>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</si>
  <si>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</si>
  <si>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</si>
  <si>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</si>
  <si>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</si>
  <si>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</si>
  <si>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</si>
  <si>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</si>
  <si>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</si>
  <si>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</si>
  <si>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</si>
  <si>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</si>
  <si>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</si>
  <si>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</si>
  <si>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</si>
  <si>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</si>
  <si>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</si>
  <si>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</si>
  <si>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</si>
  <si>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</si>
  <si>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</si>
  <si>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</si>
  <si>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</si>
  <si>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</si>
  <si>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</si>
  <si>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</si>
  <si>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</si>
  <si>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</si>
  <si>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</si>
  <si>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</si>
  <si>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</si>
  <si>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</si>
  <si>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</si>
  <si>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</si>
  <si>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</si>
  <si>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</si>
  <si>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</si>
  <si>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</si>
  <si>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</si>
  <si>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</si>
  <si>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</si>
  <si>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</si>
  <si>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</si>
  <si>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</si>
  <si>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</si>
  <si>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</si>
  <si>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</si>
  <si>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</si>
  <si>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</si>
  <si>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</si>
  <si>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</si>
  <si>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</si>
  <si>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</si>
  <si>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</si>
  <si>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</si>
  <si>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</si>
  <si>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</si>
  <si>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</si>
  <si>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</si>
  <si>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</si>
  <si>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</si>
  <si>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</si>
  <si>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</si>
  <si>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</si>
  <si>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</si>
  <si>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</si>
  <si>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</si>
  <si>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</si>
  <si>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</si>
  <si>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</si>
  <si>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</si>
  <si>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</si>
  <si>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</si>
  <si>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</si>
  <si>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</si>
  <si>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</si>
  <si>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</si>
  <si>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</si>
  <si>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</si>
  <si>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</si>
  <si>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</si>
  <si>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</si>
  <si>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</si>
  <si>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</si>
  <si>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</si>
  <si>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</si>
  <si>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</si>
  <si>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</si>
  <si>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</si>
  <si>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</si>
  <si>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</si>
  <si>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</si>
  <si>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</si>
  <si>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</si>
  <si>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</si>
  <si>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</si>
  <si>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</si>
  <si>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</si>
  <si>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</si>
  <si>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</si>
  <si>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</si>
  <si>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</si>
  <si>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</si>
  <si>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</si>
  <si>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</si>
  <si>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</si>
  <si>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</si>
  <si>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</si>
  <si>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</si>
  <si>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</si>
  <si>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</si>
  <si>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</si>
  <si>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</si>
  <si>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</si>
  <si>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</si>
  <si>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</si>
  <si>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</si>
  <si>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</si>
  <si>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</si>
  <si>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</si>
  <si>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</si>
  <si>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</si>
  <si>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</si>
  <si>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</si>
  <si>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</si>
  <si>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</si>
  <si>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</si>
  <si>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</si>
  <si>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</si>
  <si>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</si>
  <si>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</si>
  <si>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</si>
  <si>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</si>
  <si>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</si>
  <si>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</si>
  <si>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</si>
  <si>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</si>
  <si>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</si>
  <si>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</si>
  <si>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</si>
  <si>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</si>
  <si>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</si>
  <si>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</si>
  <si>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</si>
  <si>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</si>
  <si>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</si>
  <si>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</si>
  <si>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</si>
  <si>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</si>
  <si>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</si>
  <si>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</si>
  <si>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</si>
  <si>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</si>
  <si>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</si>
  <si>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</si>
  <si>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</si>
  <si>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</si>
  <si>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</si>
  <si>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</si>
  <si>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</si>
  <si>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</si>
  <si>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</si>
  <si>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</si>
  <si>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</si>
  <si>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</si>
  <si>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</si>
  <si>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</si>
  <si>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</si>
  <si>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</si>
  <si>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</si>
  <si>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</si>
  <si>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</si>
  <si>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Accoring to local GAAP</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</si>
  <si>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</si>
  <si>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</si>
  <si>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</si>
  <si>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</si>
  <si>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</si>
  <si>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</si>
  <si>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</si>
  <si>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</si>
  <si>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</si>
  <si>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</si>
  <si>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</si>
  <si>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Arman Dunayev</t>
  </si>
  <si>
    <t>Independent member</t>
  </si>
  <si>
    <t>Chingiz Kanapianov</t>
  </si>
  <si>
    <t>Aliya Karpykova</t>
  </si>
  <si>
    <t>Non-independent member</t>
  </si>
  <si>
    <t>Viktor Skryl</t>
  </si>
  <si>
    <t xml:space="preserve">Nana Gvaladze </t>
  </si>
  <si>
    <t>Nikoloz Geguchadze</t>
  </si>
  <si>
    <t>General Director/Evaluation, Security, Human Resourses, Financial Monitoring, Marketing, Legal</t>
  </si>
  <si>
    <t>Konstantine Gordeziani</t>
  </si>
  <si>
    <t>Deputy General Director/Financial Risks, Operational Risks, Credit administration</t>
  </si>
  <si>
    <t>Shota Chkoidze</t>
  </si>
  <si>
    <t>Deputy General Director/IT, Retail Business, Bank Cards, Contact Center</t>
  </si>
  <si>
    <t>Marina Tankarova</t>
  </si>
  <si>
    <t xml:space="preserve">Deputy General Director/Finance, Accounting, Operations, Maintenance department, Stationery, Credit administration, centralized back-office
</t>
  </si>
  <si>
    <t>Tamar Goderdzishvili</t>
  </si>
  <si>
    <t xml:space="preserve">Deputy General Director/Corporate Business, Small and Medium Business, Treasury, Credit analysis
</t>
  </si>
  <si>
    <t>JSC " Halyk Bank of Kazakhstan"</t>
  </si>
  <si>
    <t>Timur Kulibayev</t>
  </si>
  <si>
    <t>Dinara Kulibayeva</t>
  </si>
  <si>
    <t>The Bank of New York (Nominal Holder)</t>
  </si>
  <si>
    <t>JSC " Halyk Bank Georgia"</t>
  </si>
  <si>
    <t>http://halykbank.ge</t>
  </si>
  <si>
    <t>9.2</t>
  </si>
  <si>
    <t>Summary Information on Minimum Requirement for Own Funds and Eligible Liabilities (MREL)</t>
  </si>
  <si>
    <t>9.3</t>
  </si>
  <si>
    <t>MREL Components Breakdown by Maturity and Governing Law</t>
  </si>
  <si>
    <t>Ordinary share</t>
  </si>
  <si>
    <t>Table 9.2</t>
  </si>
  <si>
    <t>The table is filled only by systemically important banks</t>
  </si>
  <si>
    <t>MREL Resource</t>
  </si>
  <si>
    <t>Own funds and eligible liabilities</t>
  </si>
  <si>
    <r>
      <t xml:space="preserve">Own funds </t>
    </r>
    <r>
      <rPr>
        <b/>
        <vertAlign val="superscript"/>
        <sz val="10"/>
        <color theme="1"/>
        <rFont val="Arial"/>
        <family val="2"/>
      </rPr>
      <t>1</t>
    </r>
  </si>
  <si>
    <t>Common Equity Tier 1  (CET 1)</t>
  </si>
  <si>
    <t>Additional Tier 1 Capital (AT 1)</t>
  </si>
  <si>
    <t>Tier 2 Capital (Tier 2)</t>
  </si>
  <si>
    <t>Eligible liabilities</t>
  </si>
  <si>
    <r>
      <t>Subordinated Loans (not classified as own funds)</t>
    </r>
    <r>
      <rPr>
        <vertAlign val="superscript"/>
        <sz val="10"/>
        <color theme="1"/>
        <rFont val="Arial"/>
        <family val="2"/>
      </rPr>
      <t>2</t>
    </r>
  </si>
  <si>
    <r>
      <t>Eligible liabilities</t>
    </r>
    <r>
      <rPr>
        <vertAlign val="superscript"/>
        <sz val="10"/>
        <color theme="1"/>
        <rFont val="Arial"/>
        <family val="2"/>
      </rPr>
      <t>3</t>
    </r>
  </si>
  <si>
    <t>Total Liabilities and Own Funds (TLOF)</t>
  </si>
  <si>
    <t>Total liabilities (except capital instruments)</t>
  </si>
  <si>
    <t>Own funds</t>
  </si>
  <si>
    <t xml:space="preserve">Total Risk Exposure Amount and Total Exposure Measure </t>
  </si>
  <si>
    <t>Total Risk Exposure Amount (TREA)</t>
  </si>
  <si>
    <t>Total Exposure Measure (TEM)</t>
  </si>
  <si>
    <t>MREL ratios</t>
  </si>
  <si>
    <t>Own funds and eligible liabilities as a percentage of TREA</t>
  </si>
  <si>
    <t>Own funds and eligible liabilities as a percentage of TEM</t>
  </si>
  <si>
    <t>Own funds and eligible liabilities as a percentage of TLOF</t>
  </si>
  <si>
    <r>
      <rPr>
        <i/>
        <vertAlign val="superscript"/>
        <sz val="9"/>
        <rFont val="Calibri"/>
        <family val="2"/>
        <scheme val="minor"/>
      </rPr>
      <t xml:space="preserve">1 </t>
    </r>
    <r>
      <rPr>
        <i/>
        <sz val="9"/>
        <rFont val="Calibri"/>
        <family val="2"/>
        <scheme val="minor"/>
      </rPr>
      <t xml:space="preserve">Capital Instruments
</t>
    </r>
  </si>
  <si>
    <r>
      <rPr>
        <i/>
        <vertAlign val="superscript"/>
        <sz val="9"/>
        <rFont val="Calibri"/>
        <family val="2"/>
        <scheme val="minor"/>
      </rPr>
      <t xml:space="preserve">2 </t>
    </r>
    <r>
      <rPr>
        <i/>
        <sz val="9"/>
        <rFont val="Calibri"/>
        <family val="2"/>
        <scheme val="minor"/>
      </rPr>
      <t>Includes the part of the subordinated liabilities that is amortized as well as subordinated liabilities that are not classified as own funds.</t>
    </r>
  </si>
  <si>
    <r>
      <rPr>
        <i/>
        <vertAlign val="superscript"/>
        <sz val="9"/>
        <rFont val="Calibri"/>
        <family val="2"/>
        <scheme val="minor"/>
      </rPr>
      <t xml:space="preserve">3 </t>
    </r>
    <r>
      <rPr>
        <i/>
        <sz val="9"/>
        <rFont val="Calibri"/>
        <family val="2"/>
        <scheme val="minor"/>
      </rPr>
      <t>Includes eligible liabilities with a residual maturity of more than one year that are not classified as own funds. Additionally, contracts of these liabilitied may be governed by Georgian law or fully or partially be subject to a law of a foreign country jurisdiction. Contracts of liabilities fully or partially governed by foreign legislation must include a provision for using the bank's liability write-off or conversion resolution tool for recapitalization (bail-in clause).</t>
    </r>
  </si>
  <si>
    <t>Table 9.3</t>
  </si>
  <si>
    <t>Residual Maturity</t>
  </si>
  <si>
    <t xml:space="preserve"> &lt; 1 year</t>
  </si>
  <si>
    <t xml:space="preserve"> &gt;= 1 year და &lt;2 years</t>
  </si>
  <si>
    <t xml:space="preserve"> &gt;= 2 years</t>
  </si>
  <si>
    <t>perpetual</t>
  </si>
  <si>
    <t>of which: contracts governed by Georgian law</t>
  </si>
  <si>
    <t>of which: contracts governed by foreign country law</t>
  </si>
  <si>
    <t>of which: contracts that include bail-in clause</t>
  </si>
  <si>
    <t xml:space="preserve"> ცხრილი 9 (Capital), N10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</si>
</sst>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 _€_-;\-* #,##0\ _€_-;_-* &quot;-&quot;??\ _€_-;_-@_-"/>
  </numFmts>
  <fonts count="151">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b/>
      <i/>
      <sz val="11"/>
      <color theme="1"/>
      <name val="Arial"/>
      <family val="2"/>
    </font>
    <font>
      <i/>
      <sz val="10"/>
      <color theme="1"/>
      <name val="Sylfaen"/>
      <family val="1"/>
    </font>
    <font>
      <b/>
      <u/>
      <sz val="10"/>
      <name val="Calibri"/>
      <family val="2"/>
      <scheme val="minor"/>
    </font>
    <font>
      <i/>
      <sz val="10"/>
      <color theme="0" tint="-0.499984740745262"/>
      <name val="Calibri"/>
      <family val="2"/>
      <scheme val="minor"/>
    </font>
    <font>
      <b/>
      <sz val="10"/>
      <name val="Calibri"/>
      <family val="2"/>
    </font>
    <font>
      <i/>
      <sz val="10"/>
      <color theme="4" tint="-0.249977111117893"/>
      <name val="Calibri"/>
      <family val="2"/>
      <scheme val="minor"/>
    </font>
    <font>
      <b/>
      <vertAlign val="superscript"/>
      <sz val="10"/>
      <color theme="1"/>
      <name val="Arial"/>
      <family val="2"/>
    </font>
    <font>
      <sz val="10"/>
      <name val="Calibri"/>
      <family val="2"/>
    </font>
    <font>
      <vertAlign val="superscript"/>
      <sz val="10"/>
      <color theme="1"/>
      <name val="Arial"/>
      <family val="2"/>
    </font>
    <font>
      <b/>
      <u/>
      <sz val="10"/>
      <name val="Calibri"/>
      <family val="2"/>
    </font>
    <font>
      <i/>
      <sz val="9"/>
      <name val="Calibri"/>
      <family val="2"/>
      <scheme val="minor"/>
    </font>
    <font>
      <i/>
      <vertAlign val="superscript"/>
      <sz val="9"/>
      <name val="Calibri"/>
      <family val="2"/>
      <scheme val="minor"/>
    </font>
    <font>
      <sz val="8"/>
      <color rgb="FF000000"/>
      <name val="Arial"/>
      <family val="2"/>
    </font>
    <font>
      <i/>
      <sz val="10"/>
      <name val="Calibri"/>
      <family val="2"/>
    </font>
    <font>
      <b/>
      <sz val="10"/>
      <color rgb="FF000000"/>
      <name val="Calibri"/>
      <family val="2"/>
    </font>
    <font>
      <sz val="10"/>
      <color rgb="FF000000"/>
      <name val="Calibri"/>
      <family val="2"/>
    </font>
  </fonts>
  <fills count="8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rgb="FF92D050"/>
        <bgColor indexed="64"/>
      </patternFill>
    </fill>
    <fill>
      <patternFill patternType="solid">
        <fgColor theme="2" tint="-9.9978637043366805E-2"/>
        <bgColor rgb="FF000000"/>
      </patternFill>
    </fill>
    <fill>
      <patternFill patternType="solid">
        <fgColor theme="2"/>
        <bgColor rgb="FF000000"/>
      </patternFill>
    </fill>
    <fill>
      <patternFill patternType="solid">
        <fgColor theme="2" tint="-0.249977111117893"/>
        <bgColor rgb="FF000000"/>
      </patternFill>
    </fill>
    <fill>
      <patternFill patternType="solid">
        <fgColor theme="2" tint="-0.249977111117893"/>
        <bgColor indexed="64"/>
      </patternFill>
    </fill>
    <fill>
      <patternFill patternType="solid">
        <fgColor theme="2" tint="-9.9978637043366805E-2"/>
        <bgColor indexed="64"/>
      </patternFill>
    </fill>
  </fills>
  <borders count="136">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s>
  <cellStyleXfs count="20967">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9"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4" fillId="65" borderId="40" applyNumberFormat="0" applyAlignment="0" applyProtection="0"/>
    <xf numFmtId="0" fontId="25" fillId="10" borderId="35"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0" fontId="24"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0" fontId="25" fillId="10" borderId="35"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0" fontId="24" fillId="65" borderId="40"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0" applyNumberFormat="0" applyAlignment="0" applyProtection="0">
      <alignment horizontal="left" vertical="center"/>
    </xf>
    <xf numFmtId="0" fontId="37" fillId="0" borderId="30" applyNumberFormat="0" applyAlignment="0" applyProtection="0">
      <alignment horizontal="left" vertical="center"/>
    </xf>
    <xf numFmtId="168" fontId="37" fillId="0" borderId="30"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2" applyNumberFormat="0" applyFill="0" applyAlignment="0" applyProtection="0"/>
    <xf numFmtId="169" fontId="38" fillId="0" borderId="42" applyNumberFormat="0" applyFill="0" applyAlignment="0" applyProtection="0"/>
    <xf numFmtId="0"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0" fontId="38" fillId="0" borderId="42" applyNumberFormat="0" applyFill="0" applyAlignment="0" applyProtection="0"/>
    <xf numFmtId="0" fontId="39" fillId="0" borderId="43" applyNumberFormat="0" applyFill="0" applyAlignment="0" applyProtection="0"/>
    <xf numFmtId="169" fontId="39" fillId="0" borderId="43" applyNumberFormat="0" applyFill="0" applyAlignment="0" applyProtection="0"/>
    <xf numFmtId="0"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0" fontId="39" fillId="0" borderId="43" applyNumberFormat="0" applyFill="0" applyAlignment="0" applyProtection="0"/>
    <xf numFmtId="0" fontId="40" fillId="0" borderId="44" applyNumberFormat="0" applyFill="0" applyAlignment="0" applyProtection="0"/>
    <xf numFmtId="169"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9"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0" fontId="49" fillId="43" borderId="39"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5" applyNumberFormat="0" applyFill="0" applyAlignment="0" applyProtection="0"/>
    <xf numFmtId="0" fontId="53" fillId="0" borderId="34"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0" fontId="52" fillId="0" borderId="45"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0" fontId="52" fillId="0" borderId="45"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6"/>
    <xf numFmtId="169" fontId="9" fillId="0" borderId="46"/>
    <xf numFmtId="168" fontId="9" fillId="0" borderId="46"/>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168"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168" fontId="2" fillId="0" borderId="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169"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169"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168" fontId="2" fillId="0" borderId="0"/>
    <xf numFmtId="168" fontId="2" fillId="0" borderId="0"/>
    <xf numFmtId="0" fontId="2"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9"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9"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8" fillId="0" borderId="50"/>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4" fillId="0" borderId="0"/>
  </cellStyleXfs>
  <cellXfs count="888">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2" fillId="0" borderId="1" xfId="0" applyFont="1" applyBorder="1"/>
    <xf numFmtId="0" fontId="86" fillId="0" borderId="1" xfId="0" applyFont="1" applyBorder="1" applyAlignment="1">
      <alignment horizontal="center" vertical="center"/>
    </xf>
    <xf numFmtId="0" fontId="2" fillId="0" borderId="18" xfId="0" applyFont="1" applyBorder="1" applyAlignment="1">
      <alignment horizontal="right" vertical="center" wrapText="1"/>
    </xf>
    <xf numFmtId="0" fontId="2" fillId="0" borderId="16" xfId="0" applyFont="1" applyBorder="1" applyAlignment="1">
      <alignment vertical="center" wrapText="1"/>
    </xf>
    <xf numFmtId="0" fontId="2" fillId="0" borderId="18" xfId="0" applyFont="1" applyFill="1" applyBorder="1" applyAlignment="1">
      <alignment horizontal="center" vertical="center" wrapText="1"/>
    </xf>
    <xf numFmtId="0" fontId="2" fillId="0" borderId="3" xfId="0" applyFont="1" applyBorder="1" applyAlignment="1">
      <alignment vertical="center" wrapText="1"/>
    </xf>
    <xf numFmtId="0" fontId="85" fillId="0" borderId="0" xfId="0" applyFont="1" applyFill="1"/>
    <xf numFmtId="0" fontId="2" fillId="0" borderId="0" xfId="0" applyFont="1" applyAlignment="1">
      <alignment horizontal="right"/>
    </xf>
    <xf numFmtId="0" fontId="89" fillId="0" borderId="0" xfId="0" applyFont="1"/>
    <xf numFmtId="0" fontId="46" fillId="0" borderId="0" xfId="0" applyFont="1" applyFill="1" applyBorder="1" applyAlignment="1" applyProtection="1">
      <alignment horizontal="right"/>
      <protection locked="0"/>
    </xf>
    <xf numFmtId="0" fontId="2" fillId="0" borderId="3" xfId="0" applyFont="1" applyFill="1" applyBorder="1" applyAlignment="1">
      <alignment horizontal="center" vertical="center" wrapText="1"/>
    </xf>
    <xf numFmtId="0" fontId="89" fillId="0" borderId="0" xfId="0" applyFont="1" applyBorder="1"/>
    <xf numFmtId="0" fontId="46" fillId="0" borderId="0" xfId="0" applyFont="1" applyFill="1" applyAlignment="1">
      <alignment horizontal="center"/>
    </xf>
    <xf numFmtId="0" fontId="84" fillId="0" borderId="18" xfId="0" applyFont="1" applyBorder="1" applyAlignment="1">
      <alignment horizontal="center" vertical="center" wrapText="1"/>
    </xf>
    <xf numFmtId="0" fontId="84" fillId="0" borderId="3" xfId="0" applyFont="1" applyFill="1" applyBorder="1" applyAlignment="1">
      <alignment vertical="center" wrapText="1"/>
    </xf>
    <xf numFmtId="0" fontId="84" fillId="0" borderId="21" xfId="0" applyFont="1" applyBorder="1" applyAlignment="1">
      <alignment horizontal="center" vertical="center" wrapText="1"/>
    </xf>
    <xf numFmtId="0" fontId="86" fillId="0" borderId="22" xfId="0" applyFont="1" applyBorder="1" applyAlignment="1">
      <alignment vertical="center" wrapText="1"/>
    </xf>
    <xf numFmtId="0" fontId="84" fillId="0" borderId="0" xfId="0" applyFont="1" applyBorder="1" applyAlignment="1">
      <alignment horizontal="center" vertical="center" wrapText="1"/>
    </xf>
    <xf numFmtId="0" fontId="84" fillId="0" borderId="0" xfId="0" applyFont="1" applyBorder="1" applyAlignment="1">
      <alignment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5" xfId="0" applyFont="1" applyBorder="1"/>
    <xf numFmtId="0" fontId="2" fillId="0" borderId="18" xfId="0" applyFont="1" applyBorder="1" applyAlignment="1">
      <alignment vertical="center"/>
    </xf>
    <xf numFmtId="0" fontId="2" fillId="0" borderId="8" xfId="0" applyFont="1" applyBorder="1" applyAlignment="1">
      <alignment wrapText="1"/>
    </xf>
    <xf numFmtId="0" fontId="84" fillId="0" borderId="20" xfId="0" applyFont="1" applyBorder="1" applyAlignment="1"/>
    <xf numFmtId="0" fontId="85" fillId="0" borderId="0" xfId="0" applyFont="1" applyAlignment="1">
      <alignment wrapText="1"/>
    </xf>
    <xf numFmtId="0" fontId="2" fillId="0" borderId="20" xfId="0" applyFont="1" applyBorder="1" applyAlignment="1"/>
    <xf numFmtId="0" fontId="2" fillId="0" borderId="20" xfId="0" applyFont="1" applyBorder="1" applyAlignment="1">
      <alignment wrapText="1"/>
    </xf>
    <xf numFmtId="0" fontId="2" fillId="0" borderId="21" xfId="0" applyFont="1" applyBorder="1"/>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6" xfId="11" applyFont="1" applyFill="1" applyBorder="1" applyAlignment="1" applyProtection="1">
      <alignment horizontal="center" vertical="center"/>
    </xf>
    <xf numFmtId="0" fontId="45" fillId="0" borderId="17"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4" fillId="0" borderId="0" xfId="0" applyFont="1" applyAlignment="1">
      <alignment vertical="center"/>
    </xf>
    <xf numFmtId="0" fontId="84" fillId="0" borderId="18" xfId="0" applyFont="1" applyBorder="1" applyAlignment="1">
      <alignment horizontal="center" vertical="center"/>
    </xf>
    <xf numFmtId="0" fontId="85" fillId="0" borderId="0" xfId="0" applyFont="1" applyAlignment="1"/>
    <xf numFmtId="0" fontId="84" fillId="0" borderId="11" xfId="0" applyFont="1" applyBorder="1" applyAlignment="1">
      <alignment wrapText="1"/>
    </xf>
    <xf numFmtId="0" fontId="84" fillId="0" borderId="0" xfId="0" applyFont="1" applyAlignment="1">
      <alignment horizontal="center" vertical="center"/>
    </xf>
    <xf numFmtId="0" fontId="84" fillId="0" borderId="0" xfId="0" applyFont="1" applyFill="1"/>
    <xf numFmtId="0" fontId="2" fillId="0" borderId="15"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17" xfId="2" applyNumberFormat="1" applyFont="1" applyFill="1" applyBorder="1" applyAlignment="1" applyProtection="1">
      <alignment horizontal="center" vertical="center"/>
      <protection locked="0"/>
    </xf>
    <xf numFmtId="0" fontId="2" fillId="0" borderId="18" xfId="9" applyFont="1" applyFill="1" applyBorder="1" applyAlignment="1" applyProtection="1">
      <alignment horizontal="center" vertical="center"/>
      <protection locked="0"/>
    </xf>
    <xf numFmtId="0" fontId="86" fillId="36"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18"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2" xfId="13" applyFont="1" applyFill="1" applyBorder="1" applyAlignment="1" applyProtection="1">
      <alignment vertical="center" wrapText="1"/>
      <protection locked="0"/>
    </xf>
    <xf numFmtId="0" fontId="45" fillId="0" borderId="0" xfId="11" applyFont="1" applyFill="1" applyBorder="1" applyAlignment="1" applyProtection="1"/>
    <xf numFmtId="0" fontId="84" fillId="0" borderId="4" xfId="0" applyFont="1" applyFill="1" applyBorder="1" applyAlignment="1">
      <alignment horizontal="center" vertical="center" wrapText="1"/>
    </xf>
    <xf numFmtId="0" fontId="84" fillId="0" borderId="59" xfId="0" applyFont="1" applyFill="1" applyBorder="1" applyAlignment="1">
      <alignment horizontal="center" vertical="center" wrapText="1"/>
    </xf>
    <xf numFmtId="0" fontId="84" fillId="0" borderId="6" xfId="0" applyFont="1" applyFill="1" applyBorder="1" applyAlignment="1">
      <alignment horizontal="center" vertical="center" wrapText="1"/>
    </xf>
    <xf numFmtId="167" fontId="85" fillId="0" borderId="0" xfId="0" applyNumberFormat="1" applyFont="1" applyBorder="1" applyAlignment="1">
      <alignment horizontal="center"/>
    </xf>
    <xf numFmtId="167" fontId="92" fillId="0" borderId="0" xfId="0" applyNumberFormat="1" applyFont="1" applyBorder="1" applyAlignment="1">
      <alignment horizontal="center"/>
    </xf>
    <xf numFmtId="167" fontId="90" fillId="0" borderId="0" xfId="0" applyNumberFormat="1" applyFont="1" applyFill="1" applyBorder="1" applyAlignment="1">
      <alignment horizontal="center"/>
    </xf>
    <xf numFmtId="0" fontId="84" fillId="0" borderId="18" xfId="0" applyFont="1" applyBorder="1" applyAlignment="1">
      <alignment vertical="center"/>
    </xf>
    <xf numFmtId="0" fontId="89" fillId="0" borderId="0" xfId="0" applyFont="1" applyAlignment="1"/>
    <xf numFmtId="0" fontId="2" fillId="3" borderId="21" xfId="9" applyFont="1" applyFill="1" applyBorder="1" applyAlignment="1" applyProtection="1">
      <alignment horizontal="left" vertical="center"/>
      <protection locked="0"/>
    </xf>
    <xf numFmtId="0" fontId="45" fillId="3" borderId="22" xfId="16" applyFont="1" applyFill="1" applyBorder="1" applyAlignment="1" applyProtection="1">
      <protection locked="0"/>
    </xf>
    <xf numFmtId="0" fontId="86" fillId="0" borderId="0" xfId="0" applyFont="1" applyAlignment="1">
      <alignment horizontal="center"/>
    </xf>
    <xf numFmtId="0" fontId="84" fillId="0" borderId="15" xfId="0" applyFont="1" applyBorder="1"/>
    <xf numFmtId="0" fontId="84" fillId="0" borderId="17" xfId="0" applyFont="1" applyBorder="1"/>
    <xf numFmtId="0" fontId="84" fillId="0" borderId="19" xfId="0" applyFont="1" applyBorder="1" applyAlignment="1">
      <alignment horizontal="center" vertical="center"/>
    </xf>
    <xf numFmtId="164" fontId="2" fillId="3" borderId="18"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9" xfId="1" applyNumberFormat="1" applyFont="1" applyFill="1" applyBorder="1" applyAlignment="1" applyProtection="1">
      <alignment horizontal="center" vertical="center" wrapText="1"/>
      <protection locked="0"/>
    </xf>
    <xf numFmtId="0" fontId="2" fillId="3" borderId="18" xfId="5" applyFont="1" applyFill="1" applyBorder="1" applyAlignment="1" applyProtection="1">
      <alignment horizontal="right" vertical="center"/>
      <protection locked="0"/>
    </xf>
    <xf numFmtId="0" fontId="45" fillId="3" borderId="23" xfId="16" applyFont="1" applyFill="1" applyBorder="1" applyAlignment="1" applyProtection="1">
      <protection locked="0"/>
    </xf>
    <xf numFmtId="0" fontId="84" fillId="0" borderId="0" xfId="0" applyFont="1" applyBorder="1" applyAlignment="1">
      <alignment vertical="center"/>
    </xf>
    <xf numFmtId="0" fontId="84" fillId="0" borderId="16" xfId="0" applyFont="1" applyBorder="1"/>
    <xf numFmtId="0" fontId="89" fillId="0" borderId="0" xfId="0" applyFont="1" applyAlignment="1">
      <alignment wrapText="1"/>
    </xf>
    <xf numFmtId="0" fontId="84" fillId="0" borderId="18" xfId="0" applyFont="1" applyBorder="1"/>
    <xf numFmtId="0" fontId="84" fillId="0" borderId="63" xfId="0" applyFont="1" applyBorder="1" applyAlignment="1">
      <alignment wrapText="1"/>
    </xf>
    <xf numFmtId="0" fontId="84" fillId="0" borderId="21" xfId="0" applyFont="1" applyBorder="1"/>
    <xf numFmtId="0" fontId="86" fillId="0" borderId="22" xfId="0" applyFont="1" applyBorder="1"/>
    <xf numFmtId="0" fontId="84" fillId="0" borderId="54" xfId="0" applyFont="1" applyBorder="1" applyAlignment="1">
      <alignment horizontal="center"/>
    </xf>
    <xf numFmtId="0" fontId="84" fillId="0" borderId="55" xfId="0" applyFont="1" applyBorder="1" applyAlignment="1">
      <alignment horizontal="center"/>
    </xf>
    <xf numFmtId="0" fontId="84" fillId="0" borderId="16" xfId="0" applyFont="1" applyBorder="1" applyAlignment="1">
      <alignment horizontal="center"/>
    </xf>
    <xf numFmtId="0" fontId="84" fillId="0" borderId="17" xfId="0" applyFont="1" applyBorder="1" applyAlignment="1">
      <alignment horizontal="center"/>
    </xf>
    <xf numFmtId="0" fontId="89" fillId="0" borderId="0" xfId="0" applyFont="1" applyAlignment="1">
      <alignment horizontal="center"/>
    </xf>
    <xf numFmtId="0" fontId="2" fillId="3" borderId="18"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3" fillId="3" borderId="3" xfId="11" applyFont="1" applyFill="1" applyBorder="1" applyAlignment="1">
      <alignment horizontal="left" vertical="center"/>
    </xf>
    <xf numFmtId="0" fontId="91" fillId="3" borderId="3" xfId="11" applyFont="1" applyFill="1" applyBorder="1" applyAlignment="1">
      <alignment wrapText="1"/>
    </xf>
    <xf numFmtId="0" fontId="93"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3" fillId="0" borderId="3" xfId="11" applyFont="1" applyFill="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1" fillId="0" borderId="3" xfId="11" applyFont="1" applyFill="1" applyBorder="1" applyAlignment="1">
      <alignment wrapText="1"/>
    </xf>
    <xf numFmtId="0" fontId="93" fillId="3" borderId="3" xfId="9" applyFont="1" applyFill="1" applyBorder="1" applyAlignment="1" applyProtection="1">
      <alignment horizontal="left" vertical="center"/>
      <protection locked="0"/>
    </xf>
    <xf numFmtId="0" fontId="91" fillId="3" borderId="3" xfId="20961" applyFont="1" applyFill="1" applyBorder="1" applyAlignment="1" applyProtection="1"/>
    <xf numFmtId="3" fontId="45" fillId="36" borderId="22" xfId="16" applyNumberFormat="1" applyFont="1" applyFill="1" applyBorder="1" applyAlignment="1" applyProtection="1">
      <protection locked="0"/>
    </xf>
    <xf numFmtId="193" fontId="84" fillId="0" borderId="0" xfId="0" applyNumberFormat="1" applyFont="1"/>
    <xf numFmtId="0" fontId="45" fillId="0" borderId="25" xfId="0" applyNumberFormat="1" applyFont="1" applyFill="1" applyBorder="1" applyAlignment="1">
      <alignment vertical="center" wrapText="1"/>
    </xf>
    <xf numFmtId="0" fontId="94" fillId="0" borderId="0" xfId="0" applyFont="1" applyBorder="1" applyAlignment="1">
      <alignment wrapText="1"/>
    </xf>
    <xf numFmtId="0" fontId="45" fillId="0" borderId="3"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2" fillId="0" borderId="22" xfId="0" applyFont="1" applyBorder="1" applyAlignment="1">
      <alignment vertical="center" wrapText="1"/>
    </xf>
    <xf numFmtId="0" fontId="2" fillId="0" borderId="15" xfId="11" applyFont="1" applyFill="1" applyBorder="1" applyAlignment="1" applyProtection="1">
      <alignment vertical="center"/>
    </xf>
    <xf numFmtId="0" fontId="2" fillId="0" borderId="16" xfId="11" applyFont="1" applyFill="1" applyBorder="1" applyAlignment="1" applyProtection="1">
      <alignment vertical="center"/>
    </xf>
    <xf numFmtId="193" fontId="86" fillId="36" borderId="22" xfId="0" applyNumberFormat="1" applyFont="1" applyFill="1" applyBorder="1" applyAlignment="1">
      <alignment horizontal="center" vertical="center"/>
    </xf>
    <xf numFmtId="0" fontId="84" fillId="0" borderId="3" xfId="0" applyFont="1" applyBorder="1" applyAlignment="1">
      <alignment wrapText="1"/>
    </xf>
    <xf numFmtId="0" fontId="84" fillId="0" borderId="3" xfId="0" applyFont="1" applyFill="1" applyBorder="1" applyAlignment="1"/>
    <xf numFmtId="0" fontId="86" fillId="36" borderId="3" xfId="0" applyFont="1" applyFill="1" applyBorder="1" applyAlignment="1">
      <alignment wrapText="1"/>
    </xf>
    <xf numFmtId="0" fontId="86" fillId="36" borderId="22" xfId="0" applyFont="1" applyFill="1" applyBorder="1" applyAlignment="1">
      <alignment wrapText="1"/>
    </xf>
    <xf numFmtId="0" fontId="84" fillId="0" borderId="15" xfId="0" applyFont="1" applyBorder="1" applyAlignment="1">
      <alignment horizontal="center" vertical="center"/>
    </xf>
    <xf numFmtId="0" fontId="84" fillId="0" borderId="0" xfId="0" applyFont="1" applyAlignment="1"/>
    <xf numFmtId="0" fontId="45" fillId="0" borderId="0" xfId="11" applyFont="1" applyFill="1" applyBorder="1" applyAlignment="1" applyProtection="1">
      <alignment horizontal="center"/>
    </xf>
    <xf numFmtId="0" fontId="2" fillId="3" borderId="3" xfId="11" applyFont="1" applyFill="1" applyBorder="1" applyAlignment="1">
      <alignment horizontal="center" vertical="center" wrapText="1"/>
    </xf>
    <xf numFmtId="0" fontId="45" fillId="0" borderId="0" xfId="8" applyFont="1" applyFill="1" applyBorder="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5" xfId="0" applyFont="1" applyBorder="1" applyAlignment="1">
      <alignment horizontal="center" vertical="center" wrapText="1"/>
    </xf>
    <xf numFmtId="0" fontId="84" fillId="0" borderId="16" xfId="0" applyFont="1" applyFill="1" applyBorder="1" applyAlignment="1">
      <alignment horizontal="left" vertical="center" wrapText="1" indent="2"/>
    </xf>
    <xf numFmtId="0" fontId="95" fillId="0" borderId="0" xfId="11" applyFont="1" applyFill="1" applyBorder="1" applyAlignment="1" applyProtection="1"/>
    <xf numFmtId="0" fontId="96"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6" fillId="0" borderId="0" xfId="17" applyAlignment="1" applyProtection="1"/>
    <xf numFmtId="0" fontId="84" fillId="0" borderId="3" xfId="0" applyFont="1" applyBorder="1" applyAlignment="1">
      <alignment horizontal="center" vertical="center" wrapText="1"/>
    </xf>
    <xf numFmtId="0" fontId="86" fillId="0" borderId="5" xfId="0" applyFont="1" applyFill="1" applyBorder="1" applyAlignment="1">
      <alignment horizontal="center" vertical="center" wrapText="1"/>
    </xf>
    <xf numFmtId="0" fontId="2" fillId="0" borderId="19" xfId="1" applyNumberFormat="1" applyFont="1" applyFill="1" applyBorder="1" applyAlignment="1" applyProtection="1">
      <alignment horizontal="center" vertical="center" wrapText="1"/>
      <protection locked="0"/>
    </xf>
    <xf numFmtId="0" fontId="3" fillId="0" borderId="54" xfId="0" applyFont="1" applyBorder="1"/>
    <xf numFmtId="0" fontId="3" fillId="0" borderId="55" xfId="0" applyFont="1" applyBorder="1"/>
    <xf numFmtId="0" fontId="3" fillId="0" borderId="16" xfId="0" applyFont="1" applyBorder="1" applyAlignment="1">
      <alignment horizontal="center" vertical="center"/>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98" fillId="0" borderId="0" xfId="0" applyFont="1"/>
    <xf numFmtId="0" fontId="3" fillId="0" borderId="63" xfId="0" applyFont="1" applyBorder="1"/>
    <xf numFmtId="0" fontId="3" fillId="0" borderId="0" xfId="0" applyFont="1"/>
    <xf numFmtId="0" fontId="3" fillId="0" borderId="16" xfId="0" applyFont="1" applyBorder="1" applyAlignment="1">
      <alignment wrapText="1"/>
    </xf>
    <xf numFmtId="0" fontId="3" fillId="0" borderId="26" xfId="0" applyFont="1" applyBorder="1" applyAlignment="1">
      <alignment wrapText="1"/>
    </xf>
    <xf numFmtId="0" fontId="3" fillId="0" borderId="17" xfId="0" applyFont="1" applyBorder="1" applyAlignment="1">
      <alignment wrapText="1"/>
    </xf>
    <xf numFmtId="0" fontId="3" fillId="0" borderId="3" xfId="0" applyFont="1" applyFill="1" applyBorder="1" applyAlignment="1">
      <alignment horizontal="center" vertical="center" wrapText="1"/>
    </xf>
    <xf numFmtId="193" fontId="3" fillId="0" borderId="3" xfId="0" applyNumberFormat="1" applyFont="1" applyBorder="1"/>
    <xf numFmtId="193" fontId="3" fillId="0" borderId="3" xfId="0" applyNumberFormat="1" applyFont="1" applyFill="1" applyBorder="1"/>
    <xf numFmtId="193" fontId="3" fillId="0" borderId="8" xfId="0" applyNumberFormat="1" applyFont="1" applyBorder="1"/>
    <xf numFmtId="193" fontId="3" fillId="36" borderId="22" xfId="0" applyNumberFormat="1" applyFont="1" applyFill="1" applyBorder="1"/>
    <xf numFmtId="9" fontId="3" fillId="0" borderId="19" xfId="20962" applyFont="1" applyBorder="1"/>
    <xf numFmtId="9" fontId="3" fillId="36" borderId="23" xfId="20962" applyFont="1" applyFill="1" applyBorder="1"/>
    <xf numFmtId="0" fontId="86" fillId="0" borderId="0" xfId="0" applyFont="1" applyFill="1" applyBorder="1" applyAlignment="1">
      <alignment horizontal="center" wrapText="1"/>
    </xf>
    <xf numFmtId="167" fontId="84" fillId="0" borderId="3" xfId="0" applyNumberFormat="1" applyFont="1" applyBorder="1" applyAlignment="1"/>
    <xf numFmtId="167" fontId="84" fillId="36" borderId="22" xfId="0" applyNumberFormat="1" applyFont="1" applyFill="1" applyBorder="1"/>
    <xf numFmtId="0" fontId="84" fillId="0" borderId="0" xfId="0" applyFont="1" applyFill="1" applyBorder="1" applyAlignment="1">
      <alignment vertical="center" wrapText="1"/>
    </xf>
    <xf numFmtId="0" fontId="84" fillId="0" borderId="66" xfId="0" applyFont="1" applyFill="1" applyBorder="1" applyAlignment="1">
      <alignment vertical="center" wrapText="1"/>
    </xf>
    <xf numFmtId="0" fontId="84" fillId="0" borderId="18" xfId="0" applyFont="1" applyFill="1" applyBorder="1"/>
    <xf numFmtId="193" fontId="86" fillId="36" borderId="22"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4" xfId="0" applyFont="1" applyFill="1" applyBorder="1" applyAlignment="1">
      <alignment wrapText="1"/>
    </xf>
    <xf numFmtId="0" fontId="97" fillId="0" borderId="0" xfId="0" applyFont="1" applyAlignment="1">
      <alignment wrapText="1"/>
    </xf>
    <xf numFmtId="0" fontId="2" fillId="0" borderId="0" xfId="0" applyFont="1" applyAlignment="1">
      <alignment wrapText="1"/>
    </xf>
    <xf numFmtId="0" fontId="3" fillId="0" borderId="0" xfId="0" applyFont="1" applyFill="1"/>
    <xf numFmtId="0" fontId="100" fillId="3" borderId="76" xfId="0" applyFont="1" applyFill="1" applyBorder="1" applyAlignment="1">
      <alignment horizontal="left"/>
    </xf>
    <xf numFmtId="0" fontId="100" fillId="3" borderId="77" xfId="0" applyFont="1" applyFill="1" applyBorder="1" applyAlignment="1">
      <alignment horizontal="left"/>
    </xf>
    <xf numFmtId="0" fontId="4" fillId="3" borderId="80" xfId="0" applyFont="1" applyFill="1" applyBorder="1" applyAlignment="1">
      <alignment vertical="center"/>
    </xf>
    <xf numFmtId="0" fontId="3" fillId="3" borderId="81" xfId="0" applyFont="1" applyFill="1" applyBorder="1" applyAlignment="1">
      <alignment vertical="center"/>
    </xf>
    <xf numFmtId="0" fontId="3" fillId="3" borderId="82" xfId="0" applyFont="1" applyFill="1" applyBorder="1" applyAlignment="1">
      <alignment vertical="center"/>
    </xf>
    <xf numFmtId="0" fontId="3" fillId="0" borderId="65" xfId="0" applyFont="1" applyFill="1" applyBorder="1" applyAlignment="1">
      <alignment horizontal="center" vertical="center"/>
    </xf>
    <xf numFmtId="0" fontId="3" fillId="0" borderId="7" xfId="0" applyFont="1" applyFill="1" applyBorder="1" applyAlignment="1">
      <alignment vertical="center"/>
    </xf>
    <xf numFmtId="169" fontId="9" fillId="37" borderId="0" xfId="20" applyBorder="1"/>
    <xf numFmtId="0" fontId="3" fillId="0" borderId="18" xfId="0" applyFont="1" applyFill="1" applyBorder="1" applyAlignment="1">
      <alignment horizontal="center" vertical="center"/>
    </xf>
    <xf numFmtId="0" fontId="3" fillId="0" borderId="78" xfId="0" applyFont="1" applyFill="1" applyBorder="1" applyAlignment="1">
      <alignment vertical="center"/>
    </xf>
    <xf numFmtId="0" fontId="4" fillId="0" borderId="78" xfId="0" applyFont="1" applyFill="1" applyBorder="1" applyAlignment="1">
      <alignment vertical="center"/>
    </xf>
    <xf numFmtId="0" fontId="3" fillId="0" borderId="21" xfId="0" applyFont="1" applyFill="1" applyBorder="1" applyAlignment="1">
      <alignment horizontal="center" vertical="center"/>
    </xf>
    <xf numFmtId="0" fontId="4" fillId="0" borderId="22" xfId="0" applyFont="1" applyFill="1" applyBorder="1" applyAlignment="1">
      <alignment vertical="center"/>
    </xf>
    <xf numFmtId="0" fontId="3" fillId="3" borderId="63" xfId="0" applyFont="1" applyFill="1" applyBorder="1" applyAlignment="1">
      <alignment horizontal="center" vertical="center"/>
    </xf>
    <xf numFmtId="0" fontId="3" fillId="3" borderId="0"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169" fontId="9" fillId="37" borderId="55" xfId="20" applyBorder="1"/>
    <xf numFmtId="0" fontId="3" fillId="0" borderId="85" xfId="0" applyFont="1" applyFill="1" applyBorder="1" applyAlignment="1">
      <alignment horizontal="center" vertical="center"/>
    </xf>
    <xf numFmtId="0" fontId="3" fillId="0" borderId="86" xfId="0" applyFont="1" applyFill="1" applyBorder="1" applyAlignment="1">
      <alignment vertical="center"/>
    </xf>
    <xf numFmtId="169" fontId="9" fillId="37" borderId="24" xfId="20" applyBorder="1"/>
    <xf numFmtId="169" fontId="9" fillId="37" borderId="87" xfId="20" applyBorder="1"/>
    <xf numFmtId="169" fontId="9" fillId="37" borderId="25" xfId="20" applyBorder="1"/>
    <xf numFmtId="0" fontId="3" fillId="0" borderId="90" xfId="0" applyFont="1" applyFill="1" applyBorder="1" applyAlignment="1">
      <alignment horizontal="center" vertical="center"/>
    </xf>
    <xf numFmtId="0" fontId="3" fillId="0" borderId="91" xfId="0" applyFont="1" applyFill="1" applyBorder="1" applyAlignment="1">
      <alignment vertical="center"/>
    </xf>
    <xf numFmtId="169" fontId="9" fillId="37" borderId="30" xfId="20" applyBorder="1"/>
    <xf numFmtId="0" fontId="4" fillId="0" borderId="0" xfId="0" applyFont="1" applyFill="1" applyAlignment="1">
      <alignment horizontal="center"/>
    </xf>
    <xf numFmtId="0" fontId="86" fillId="0" borderId="78" xfId="0" applyFont="1" applyFill="1" applyBorder="1" applyAlignment="1">
      <alignment horizontal="center" vertical="center" wrapText="1"/>
    </xf>
    <xf numFmtId="0" fontId="86" fillId="0" borderId="79" xfId="0" applyFont="1" applyFill="1" applyBorder="1" applyAlignment="1">
      <alignment horizontal="center" vertical="center" wrapText="1"/>
    </xf>
    <xf numFmtId="0" fontId="95" fillId="0" borderId="0" xfId="11" applyFont="1" applyFill="1" applyBorder="1" applyProtection="1"/>
    <xf numFmtId="0" fontId="4" fillId="36" borderId="16" xfId="0" applyFont="1" applyFill="1" applyBorder="1" applyAlignment="1">
      <alignment horizontal="center" vertical="center" wrapText="1"/>
    </xf>
    <xf numFmtId="0" fontId="4" fillId="36" borderId="17" xfId="0" applyFont="1" applyFill="1" applyBorder="1" applyAlignment="1">
      <alignment horizontal="center" vertical="center" wrapText="1"/>
    </xf>
    <xf numFmtId="0" fontId="4" fillId="36" borderId="18" xfId="0" applyFont="1" applyFill="1" applyBorder="1" applyAlignment="1">
      <alignment horizontal="left" vertical="center" wrapText="1"/>
    </xf>
    <xf numFmtId="0" fontId="4" fillId="36" borderId="79" xfId="0" applyFont="1" applyFill="1" applyBorder="1" applyAlignment="1">
      <alignment horizontal="left" vertical="center" wrapText="1"/>
    </xf>
    <xf numFmtId="0" fontId="3" fillId="0" borderId="18" xfId="0" applyFont="1" applyFill="1" applyBorder="1" applyAlignment="1">
      <alignment horizontal="right" vertical="center" wrapText="1"/>
    </xf>
    <xf numFmtId="0" fontId="101" fillId="0" borderId="18" xfId="0" applyFont="1" applyFill="1" applyBorder="1" applyAlignment="1">
      <alignment horizontal="right" vertical="center" wrapText="1"/>
    </xf>
    <xf numFmtId="0" fontId="4" fillId="0" borderId="18"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101" fillId="0" borderId="0" xfId="0" applyFont="1" applyFill="1" applyAlignment="1">
      <alignment horizontal="left" vertical="center"/>
    </xf>
    <xf numFmtId="49" fontId="102" fillId="0" borderId="21" xfId="5" applyNumberFormat="1" applyFont="1" applyFill="1" applyBorder="1" applyAlignment="1" applyProtection="1">
      <alignment horizontal="left" vertical="center"/>
      <protection locked="0"/>
    </xf>
    <xf numFmtId="0" fontId="103" fillId="0" borderId="22" xfId="9" applyFont="1" applyFill="1" applyBorder="1" applyAlignment="1" applyProtection="1">
      <alignment horizontal="left" vertical="center" wrapText="1"/>
      <protection locked="0"/>
    </xf>
    <xf numFmtId="0" fontId="84" fillId="0" borderId="78" xfId="0" applyFont="1" applyBorder="1" applyAlignment="1">
      <alignment vertical="center" wrapText="1"/>
    </xf>
    <xf numFmtId="14" fontId="2" fillId="3" borderId="78" xfId="8" quotePrefix="1" applyNumberFormat="1" applyFont="1" applyFill="1" applyBorder="1" applyAlignment="1" applyProtection="1">
      <alignment horizontal="left"/>
      <protection locked="0"/>
    </xf>
    <xf numFmtId="0" fontId="0" fillId="0" borderId="0" xfId="0" applyAlignment="1">
      <alignment wrapText="1"/>
    </xf>
    <xf numFmtId="0" fontId="45" fillId="76" borderId="98" xfId="20964" applyFont="1" applyFill="1" applyBorder="1" applyAlignment="1">
      <alignment vertical="center"/>
    </xf>
    <xf numFmtId="0" fontId="45" fillId="76" borderId="99" xfId="20964" applyFont="1" applyFill="1" applyBorder="1" applyAlignment="1">
      <alignment vertical="center"/>
    </xf>
    <xf numFmtId="0" fontId="45" fillId="76" borderId="96" xfId="20964" applyFont="1" applyFill="1" applyBorder="1" applyAlignment="1">
      <alignment vertical="center"/>
    </xf>
    <xf numFmtId="0" fontId="106" fillId="70" borderId="95" xfId="20964" applyFont="1" applyFill="1" applyBorder="1" applyAlignment="1">
      <alignment horizontal="center" vertical="center"/>
    </xf>
    <xf numFmtId="0" fontId="106" fillId="70" borderId="96" xfId="20964" applyFont="1" applyFill="1" applyBorder="1" applyAlignment="1">
      <alignment horizontal="left" vertical="center" wrapText="1"/>
    </xf>
    <xf numFmtId="164" fontId="106" fillId="0" borderId="97" xfId="7" applyNumberFormat="1" applyFont="1" applyFill="1" applyBorder="1" applyAlignment="1" applyProtection="1">
      <alignment horizontal="right" vertical="center"/>
      <protection locked="0"/>
    </xf>
    <xf numFmtId="0" fontId="105" fillId="77" borderId="97" xfId="20964" applyFont="1" applyFill="1" applyBorder="1" applyAlignment="1">
      <alignment horizontal="center" vertical="center"/>
    </xf>
    <xf numFmtId="0" fontId="105" fillId="77" borderId="99" xfId="20964" applyFont="1" applyFill="1" applyBorder="1" applyAlignment="1">
      <alignment vertical="top" wrapText="1"/>
    </xf>
    <xf numFmtId="164" fontId="45" fillId="76" borderId="96" xfId="7" applyNumberFormat="1" applyFont="1" applyFill="1" applyBorder="1" applyAlignment="1">
      <alignment horizontal="right" vertical="center"/>
    </xf>
    <xf numFmtId="0" fontId="107" fillId="70" borderId="95" xfId="20964" applyFont="1" applyFill="1" applyBorder="1" applyAlignment="1">
      <alignment horizontal="center" vertical="center"/>
    </xf>
    <xf numFmtId="0" fontId="106" fillId="70" borderId="99" xfId="20964" applyFont="1" applyFill="1" applyBorder="1" applyAlignment="1">
      <alignment vertical="center" wrapText="1"/>
    </xf>
    <xf numFmtId="0" fontId="106" fillId="70" borderId="96" xfId="20964" applyFont="1" applyFill="1" applyBorder="1" applyAlignment="1">
      <alignment horizontal="left" vertical="center"/>
    </xf>
    <xf numFmtId="0" fontId="107" fillId="3" borderId="95" xfId="20964" applyFont="1" applyFill="1" applyBorder="1" applyAlignment="1">
      <alignment horizontal="center" vertical="center"/>
    </xf>
    <xf numFmtId="0" fontId="106" fillId="3" borderId="96" xfId="20964" applyFont="1" applyFill="1" applyBorder="1" applyAlignment="1">
      <alignment horizontal="left" vertical="center"/>
    </xf>
    <xf numFmtId="0" fontId="107" fillId="0" borderId="95" xfId="20964" applyFont="1" applyFill="1" applyBorder="1" applyAlignment="1">
      <alignment horizontal="center" vertical="center"/>
    </xf>
    <xf numFmtId="0" fontId="106" fillId="0" borderId="96" xfId="20964" applyFont="1" applyFill="1" applyBorder="1" applyAlignment="1">
      <alignment horizontal="left" vertical="center"/>
    </xf>
    <xf numFmtId="0" fontId="108" fillId="77" borderId="97" xfId="20964" applyFont="1" applyFill="1" applyBorder="1" applyAlignment="1">
      <alignment horizontal="center" vertical="center"/>
    </xf>
    <xf numFmtId="0" fontId="105" fillId="77" borderId="99" xfId="20964" applyFont="1" applyFill="1" applyBorder="1" applyAlignment="1">
      <alignment vertical="center"/>
    </xf>
    <xf numFmtId="164" fontId="106" fillId="77" borderId="97" xfId="7" applyNumberFormat="1" applyFont="1" applyFill="1" applyBorder="1" applyAlignment="1" applyProtection="1">
      <alignment horizontal="right" vertical="center"/>
      <protection locked="0"/>
    </xf>
    <xf numFmtId="0" fontId="105" fillId="76" borderId="98" xfId="20964" applyFont="1" applyFill="1" applyBorder="1" applyAlignment="1">
      <alignment vertical="center"/>
    </xf>
    <xf numFmtId="0" fontId="105" fillId="76" borderId="99" xfId="20964" applyFont="1" applyFill="1" applyBorder="1" applyAlignment="1">
      <alignment vertical="center"/>
    </xf>
    <xf numFmtId="164" fontId="105" fillId="76" borderId="96" xfId="7" applyNumberFormat="1" applyFont="1" applyFill="1" applyBorder="1" applyAlignment="1">
      <alignment horizontal="right" vertical="center"/>
    </xf>
    <xf numFmtId="0" fontId="110" fillId="3" borderId="95" xfId="20964" applyFont="1" applyFill="1" applyBorder="1" applyAlignment="1">
      <alignment horizontal="center" vertical="center"/>
    </xf>
    <xf numFmtId="0" fontId="111" fillId="77" borderId="97" xfId="20964" applyFont="1" applyFill="1" applyBorder="1" applyAlignment="1">
      <alignment horizontal="center" vertical="center"/>
    </xf>
    <xf numFmtId="0" fontId="45" fillId="77" borderId="99" xfId="20964" applyFont="1" applyFill="1" applyBorder="1" applyAlignment="1">
      <alignment vertical="center"/>
    </xf>
    <xf numFmtId="0" fontId="110" fillId="70" borderId="95" xfId="20964" applyFont="1" applyFill="1" applyBorder="1" applyAlignment="1">
      <alignment horizontal="center" vertical="center"/>
    </xf>
    <xf numFmtId="164" fontId="106" fillId="3" borderId="97" xfId="7" applyNumberFormat="1" applyFont="1" applyFill="1" applyBorder="1" applyAlignment="1" applyProtection="1">
      <alignment horizontal="right" vertical="center"/>
      <protection locked="0"/>
    </xf>
    <xf numFmtId="0" fontId="111" fillId="3" borderId="97" xfId="20964" applyFont="1" applyFill="1" applyBorder="1" applyAlignment="1">
      <alignment horizontal="center" vertical="center"/>
    </xf>
    <xf numFmtId="0" fontId="45" fillId="3" borderId="99" xfId="20964" applyFont="1" applyFill="1" applyBorder="1" applyAlignment="1">
      <alignment vertical="center"/>
    </xf>
    <xf numFmtId="0" fontId="107" fillId="70" borderId="97" xfId="20964" applyFont="1" applyFill="1" applyBorder="1" applyAlignment="1">
      <alignment horizontal="center" vertical="center"/>
    </xf>
    <xf numFmtId="0" fontId="19" fillId="70" borderId="97" xfId="20964" applyFont="1" applyFill="1" applyBorder="1" applyAlignment="1">
      <alignment horizontal="center" vertical="center"/>
    </xf>
    <xf numFmtId="0" fontId="101" fillId="0" borderId="97" xfId="0" applyFont="1" applyFill="1" applyBorder="1" applyAlignment="1">
      <alignment horizontal="left" vertical="center" wrapText="1"/>
    </xf>
    <xf numFmtId="10" fontId="97" fillId="0" borderId="97" xfId="20962" applyNumberFormat="1" applyFont="1" applyFill="1" applyBorder="1" applyAlignment="1">
      <alignment horizontal="left" vertical="center" wrapText="1"/>
    </xf>
    <xf numFmtId="10" fontId="3" fillId="0" borderId="97" xfId="20962" applyNumberFormat="1" applyFont="1" applyFill="1" applyBorder="1" applyAlignment="1">
      <alignment horizontal="left" vertical="center" wrapText="1"/>
    </xf>
    <xf numFmtId="10" fontId="4" fillId="36" borderId="97" xfId="0" applyNumberFormat="1" applyFont="1" applyFill="1" applyBorder="1" applyAlignment="1">
      <alignment horizontal="left" vertical="center" wrapText="1"/>
    </xf>
    <xf numFmtId="10" fontId="101" fillId="0" borderId="97" xfId="20962" applyNumberFormat="1" applyFont="1" applyFill="1" applyBorder="1" applyAlignment="1">
      <alignment horizontal="left" vertical="center" wrapText="1"/>
    </xf>
    <xf numFmtId="10" fontId="4" fillId="36" borderId="97" xfId="20962" applyNumberFormat="1" applyFont="1" applyFill="1" applyBorder="1" applyAlignment="1">
      <alignment horizontal="left" vertical="center" wrapText="1"/>
    </xf>
    <xf numFmtId="10" fontId="4" fillId="36" borderId="97" xfId="0" applyNumberFormat="1" applyFont="1" applyFill="1" applyBorder="1" applyAlignment="1">
      <alignment horizontal="center" vertical="center" wrapText="1"/>
    </xf>
    <xf numFmtId="10" fontId="103" fillId="0" borderId="22" xfId="20962" applyNumberFormat="1" applyFont="1" applyFill="1" applyBorder="1" applyAlignment="1" applyProtection="1">
      <alignment horizontal="left" vertical="center"/>
    </xf>
    <xf numFmtId="0" fontId="4" fillId="36" borderId="97" xfId="0" applyFont="1" applyFill="1" applyBorder="1" applyAlignment="1">
      <alignment horizontal="left" vertical="center" wrapText="1"/>
    </xf>
    <xf numFmtId="0" fontId="3" fillId="0" borderId="97" xfId="0" applyFont="1" applyFill="1" applyBorder="1" applyAlignment="1">
      <alignment horizontal="left" vertical="center" wrapText="1"/>
    </xf>
    <xf numFmtId="0" fontId="4" fillId="36" borderId="80" xfId="0" applyFont="1" applyFill="1" applyBorder="1" applyAlignment="1">
      <alignment vertical="center" wrapText="1"/>
    </xf>
    <xf numFmtId="0" fontId="4" fillId="36" borderId="96" xfId="0" applyFont="1" applyFill="1" applyBorder="1" applyAlignment="1">
      <alignment vertical="center" wrapText="1"/>
    </xf>
    <xf numFmtId="0" fontId="4" fillId="36" borderId="67" xfId="0" applyFont="1" applyFill="1" applyBorder="1" applyAlignment="1">
      <alignment vertical="center" wrapText="1"/>
    </xf>
    <xf numFmtId="0" fontId="4" fillId="36" borderId="29" xfId="0" applyFont="1" applyFill="1" applyBorder="1" applyAlignment="1">
      <alignment vertical="center" wrapText="1"/>
    </xf>
    <xf numFmtId="0" fontId="45" fillId="0" borderId="16" xfId="0" applyFont="1" applyBorder="1" applyAlignment="1">
      <alignment horizontal="center" vertical="center" wrapText="1"/>
    </xf>
    <xf numFmtId="0" fontId="45" fillId="0" borderId="17" xfId="0" applyFont="1" applyBorder="1" applyAlignment="1">
      <alignment horizontal="center" vertical="center" wrapText="1"/>
    </xf>
    <xf numFmtId="0" fontId="2" fillId="0" borderId="3" xfId="0" applyFont="1" applyBorder="1" applyAlignment="1">
      <alignment wrapText="1"/>
    </xf>
    <xf numFmtId="0" fontId="84" fillId="0" borderId="19" xfId="0" applyFont="1" applyBorder="1" applyAlignment="1"/>
    <xf numFmtId="0" fontId="45" fillId="0" borderId="3" xfId="0" applyFont="1" applyBorder="1" applyAlignment="1">
      <alignment horizontal="center" vertical="center" wrapText="1"/>
    </xf>
    <xf numFmtId="0" fontId="45" fillId="0" borderId="19" xfId="0" applyFont="1" applyBorder="1" applyAlignment="1">
      <alignment horizontal="center" vertical="center" wrapText="1"/>
    </xf>
    <xf numFmtId="0" fontId="2" fillId="0" borderId="16" xfId="0" applyNumberFormat="1" applyFont="1" applyFill="1" applyBorder="1" applyAlignment="1">
      <alignment horizontal="left" vertical="center" wrapText="1" indent="1"/>
    </xf>
    <xf numFmtId="0" fontId="2" fillId="0" borderId="17" xfId="0" applyNumberFormat="1" applyFont="1" applyFill="1" applyBorder="1" applyAlignment="1">
      <alignment horizontal="left" vertical="center" wrapText="1" indent="1"/>
    </xf>
    <xf numFmtId="14" fontId="2" fillId="0" borderId="0" xfId="0" applyNumberFormat="1" applyFont="1"/>
    <xf numFmtId="169" fontId="2" fillId="37" borderId="0" xfId="20" applyFont="1" applyBorder="1"/>
    <xf numFmtId="169" fontId="2" fillId="37" borderId="94" xfId="20" applyFont="1" applyBorder="1"/>
    <xf numFmtId="0" fontId="2" fillId="0" borderId="18" xfId="0" applyFont="1" applyFill="1" applyBorder="1" applyAlignment="1">
      <alignment horizontal="right" vertical="center" wrapText="1"/>
    </xf>
    <xf numFmtId="0" fontId="2" fillId="2" borderId="18" xfId="0" applyFont="1" applyFill="1" applyBorder="1" applyAlignment="1">
      <alignment horizontal="right" vertical="center"/>
    </xf>
    <xf numFmtId="0" fontId="45" fillId="0" borderId="18" xfId="0" applyFont="1" applyFill="1" applyBorder="1" applyAlignment="1">
      <alignment horizontal="center" vertical="center" wrapText="1"/>
    </xf>
    <xf numFmtId="0" fontId="2" fillId="2" borderId="21"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3" borderId="54" xfId="0" applyFont="1" applyFill="1" applyBorder="1"/>
    <xf numFmtId="0" fontId="3" fillId="3" borderId="100" xfId="0" applyFont="1" applyFill="1" applyBorder="1" applyAlignment="1">
      <alignment wrapText="1"/>
    </xf>
    <xf numFmtId="0" fontId="3" fillId="3" borderId="101" xfId="0" applyFont="1" applyFill="1" applyBorder="1"/>
    <xf numFmtId="0" fontId="4" fillId="3" borderId="73" xfId="0" applyFont="1" applyFill="1" applyBorder="1" applyAlignment="1">
      <alignment horizontal="center" wrapText="1"/>
    </xf>
    <xf numFmtId="0" fontId="3" fillId="0" borderId="97" xfId="0" applyFont="1" applyFill="1" applyBorder="1" applyAlignment="1">
      <alignment horizontal="center"/>
    </xf>
    <xf numFmtId="0" fontId="3" fillId="0" borderId="97" xfId="0" applyFont="1" applyBorder="1" applyAlignment="1">
      <alignment horizontal="center"/>
    </xf>
    <xf numFmtId="0" fontId="3" fillId="3" borderId="63" xfId="0" applyFont="1" applyFill="1" applyBorder="1"/>
    <xf numFmtId="0" fontId="4" fillId="3" borderId="0" xfId="0" applyFont="1" applyFill="1" applyBorder="1" applyAlignment="1">
      <alignment horizontal="center" wrapText="1"/>
    </xf>
    <xf numFmtId="0" fontId="3" fillId="3" borderId="0" xfId="0" applyFont="1" applyFill="1" applyBorder="1" applyAlignment="1">
      <alignment horizontal="center"/>
    </xf>
    <xf numFmtId="0" fontId="3" fillId="3" borderId="94" xfId="0" applyFont="1" applyFill="1" applyBorder="1" applyAlignment="1">
      <alignment horizontal="center" vertical="center" wrapText="1"/>
    </xf>
    <xf numFmtId="0" fontId="3" fillId="0" borderId="18" xfId="0" applyFont="1" applyBorder="1"/>
    <xf numFmtId="0" fontId="3" fillId="0" borderId="97" xfId="0" applyFont="1" applyBorder="1" applyAlignment="1">
      <alignment wrapText="1"/>
    </xf>
    <xf numFmtId="164" fontId="3" fillId="0" borderId="97" xfId="7" applyNumberFormat="1" applyFont="1" applyBorder="1"/>
    <xf numFmtId="164" fontId="3" fillId="0" borderId="79" xfId="7" applyNumberFormat="1" applyFont="1" applyBorder="1"/>
    <xf numFmtId="0" fontId="100" fillId="0" borderId="97" xfId="0" applyFont="1" applyBorder="1" applyAlignment="1">
      <alignment horizontal="left" wrapText="1" indent="2"/>
    </xf>
    <xf numFmtId="169" fontId="9" fillId="37" borderId="97" xfId="20" applyBorder="1"/>
    <xf numFmtId="164" fontId="3" fillId="0" borderId="97" xfId="7" applyNumberFormat="1" applyFont="1" applyBorder="1" applyAlignment="1">
      <alignment vertical="center"/>
    </xf>
    <xf numFmtId="0" fontId="4" fillId="0" borderId="18" xfId="0" applyFont="1" applyBorder="1"/>
    <xf numFmtId="0" fontId="4" fillId="0" borderId="97" xfId="0" applyFont="1" applyBorder="1" applyAlignment="1">
      <alignment wrapText="1"/>
    </xf>
    <xf numFmtId="164" fontId="4" fillId="0" borderId="79" xfId="7" applyNumberFormat="1" applyFont="1" applyBorder="1"/>
    <xf numFmtId="0" fontId="112" fillId="3" borderId="63" xfId="0" applyFont="1" applyFill="1" applyBorder="1" applyAlignment="1">
      <alignment horizontal="left"/>
    </xf>
    <xf numFmtId="0" fontId="112" fillId="3" borderId="0" xfId="0" applyFont="1" applyFill="1" applyBorder="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94" xfId="7" applyNumberFormat="1" applyFont="1" applyFill="1" applyBorder="1"/>
    <xf numFmtId="164" fontId="3" fillId="0" borderId="97" xfId="7" applyNumberFormat="1" applyFont="1" applyFill="1" applyBorder="1"/>
    <xf numFmtId="164" fontId="3" fillId="0" borderId="97" xfId="7" applyNumberFormat="1" applyFont="1" applyFill="1" applyBorder="1" applyAlignment="1">
      <alignment vertical="center"/>
    </xf>
    <xf numFmtId="0" fontId="100" fillId="0" borderId="97" xfId="0" applyFont="1" applyBorder="1" applyAlignment="1">
      <alignment horizontal="left" wrapText="1" indent="4"/>
    </xf>
    <xf numFmtId="0" fontId="3" fillId="3" borderId="0" xfId="0" applyFont="1" applyFill="1" applyBorder="1" applyAlignment="1">
      <alignment wrapText="1"/>
    </xf>
    <xf numFmtId="0" fontId="3" fillId="3" borderId="0" xfId="0" applyFont="1" applyFill="1" applyBorder="1"/>
    <xf numFmtId="0" fontId="3" fillId="3" borderId="94" xfId="0" applyFont="1" applyFill="1" applyBorder="1"/>
    <xf numFmtId="0" fontId="4" fillId="0" borderId="21" xfId="0" applyFont="1" applyBorder="1"/>
    <xf numFmtId="0" fontId="4" fillId="0" borderId="22" xfId="0" applyFont="1" applyBorder="1" applyAlignment="1">
      <alignment wrapText="1"/>
    </xf>
    <xf numFmtId="10" fontId="4" fillId="0" borderId="23" xfId="20962" applyNumberFormat="1" applyFont="1" applyBorder="1"/>
    <xf numFmtId="0" fontId="2" fillId="2" borderId="85" xfId="0" applyFont="1" applyFill="1" applyBorder="1" applyAlignment="1">
      <alignment horizontal="right" vertical="center"/>
    </xf>
    <xf numFmtId="0" fontId="2" fillId="0" borderId="95" xfId="0" applyFont="1" applyBorder="1" applyAlignment="1">
      <alignment vertical="center" wrapText="1"/>
    </xf>
    <xf numFmtId="193" fontId="2" fillId="2" borderId="95" xfId="0" applyNumberFormat="1" applyFont="1" applyFill="1" applyBorder="1" applyAlignment="1" applyProtection="1">
      <alignment vertical="center"/>
      <protection locked="0"/>
    </xf>
    <xf numFmtId="193" fontId="87" fillId="2" borderId="95" xfId="0" applyNumberFormat="1" applyFont="1" applyFill="1" applyBorder="1" applyAlignment="1" applyProtection="1">
      <alignment vertical="center"/>
      <protection locked="0"/>
    </xf>
    <xf numFmtId="193" fontId="87" fillId="2" borderId="89" xfId="0" applyNumberFormat="1" applyFont="1" applyFill="1" applyBorder="1" applyAlignment="1" applyProtection="1">
      <alignment vertical="center"/>
      <protection locked="0"/>
    </xf>
    <xf numFmtId="0" fontId="113" fillId="0" borderId="0" xfId="11" applyFont="1" applyFill="1" applyBorder="1" applyProtection="1"/>
    <xf numFmtId="0" fontId="113" fillId="0" borderId="0" xfId="11" applyFont="1" applyFill="1" applyBorder="1" applyAlignment="1" applyProtection="1"/>
    <xf numFmtId="0" fontId="115" fillId="0" borderId="0" xfId="11" applyFont="1" applyFill="1" applyBorder="1" applyAlignment="1" applyProtection="1"/>
    <xf numFmtId="0" fontId="114" fillId="0" borderId="0" xfId="0" applyFont="1" applyFill="1"/>
    <xf numFmtId="0" fontId="116" fillId="0" borderId="66" xfId="0" applyNumberFormat="1" applyFont="1" applyFill="1" applyBorder="1" applyAlignment="1">
      <alignment horizontal="left" vertical="center" wrapText="1"/>
    </xf>
    <xf numFmtId="0" fontId="114" fillId="0" borderId="0" xfId="0" applyFont="1" applyFill="1" applyAlignment="1">
      <alignment horizontal="left" vertical="top" wrapText="1"/>
    </xf>
    <xf numFmtId="0" fontId="2" fillId="0" borderId="112" xfId="0" applyFont="1" applyFill="1" applyBorder="1" applyAlignment="1" applyProtection="1">
      <alignment horizontal="center" vertical="center" wrapText="1"/>
    </xf>
    <xf numFmtId="0" fontId="112" fillId="0" borderId="112" xfId="0" applyFont="1" applyBorder="1" applyAlignment="1">
      <alignment horizontal="center" vertical="center"/>
    </xf>
    <xf numFmtId="0" fontId="0" fillId="0" borderId="112" xfId="0" applyBorder="1" applyAlignment="1">
      <alignment horizontal="center"/>
    </xf>
    <xf numFmtId="0" fontId="125" fillId="3" borderId="112" xfId="20966" applyFont="1" applyFill="1" applyBorder="1" applyAlignment="1">
      <alignment horizontal="left" vertical="center" wrapText="1"/>
    </xf>
    <xf numFmtId="0" fontId="126" fillId="0" borderId="112" xfId="20966" applyFont="1" applyFill="1" applyBorder="1" applyAlignment="1">
      <alignment horizontal="left" vertical="center" wrapText="1" indent="1"/>
    </xf>
    <xf numFmtId="0" fontId="127" fillId="3" borderId="122" xfId="0" applyFont="1" applyFill="1" applyBorder="1" applyAlignment="1">
      <alignment horizontal="left" vertical="center" wrapText="1"/>
    </xf>
    <xf numFmtId="0" fontId="126" fillId="3" borderId="112" xfId="20966" applyFont="1" applyFill="1" applyBorder="1" applyAlignment="1">
      <alignment horizontal="left" vertical="center" wrapText="1" indent="1"/>
    </xf>
    <xf numFmtId="0" fontId="125" fillId="0" borderId="122" xfId="0" applyFont="1" applyFill="1" applyBorder="1" applyAlignment="1">
      <alignment horizontal="left" vertical="center" wrapText="1"/>
    </xf>
    <xf numFmtId="0" fontId="127" fillId="0" borderId="122" xfId="0" applyFont="1" applyFill="1" applyBorder="1" applyAlignment="1">
      <alignment horizontal="left" vertical="center" wrapText="1"/>
    </xf>
    <xf numFmtId="0" fontId="127" fillId="0" borderId="122" xfId="0" applyFont="1" applyFill="1" applyBorder="1" applyAlignment="1">
      <alignment vertical="center" wrapText="1"/>
    </xf>
    <xf numFmtId="0" fontId="128" fillId="0" borderId="122" xfId="0" applyFont="1" applyFill="1" applyBorder="1" applyAlignment="1">
      <alignment horizontal="left" vertical="center" wrapText="1" indent="1"/>
    </xf>
    <xf numFmtId="0" fontId="128" fillId="3" borderId="122" xfId="0" applyFont="1" applyFill="1" applyBorder="1" applyAlignment="1">
      <alignment horizontal="left" vertical="center" wrapText="1" indent="1"/>
    </xf>
    <xf numFmtId="0" fontId="127" fillId="3" borderId="123" xfId="0" applyFont="1" applyFill="1" applyBorder="1" applyAlignment="1">
      <alignment horizontal="left" vertical="center" wrapText="1"/>
    </xf>
    <xf numFmtId="0" fontId="128" fillId="0" borderId="112" xfId="20966" applyFont="1" applyFill="1" applyBorder="1" applyAlignment="1">
      <alignment horizontal="left" vertical="center" wrapText="1" indent="1"/>
    </xf>
    <xf numFmtId="0" fontId="127" fillId="0" borderId="112" xfId="0" applyFont="1" applyFill="1" applyBorder="1" applyAlignment="1">
      <alignment horizontal="left" vertical="center" wrapText="1"/>
    </xf>
    <xf numFmtId="0" fontId="129" fillId="0" borderId="112" xfId="20966" applyFont="1" applyFill="1" applyBorder="1" applyAlignment="1">
      <alignment horizontal="center" vertical="center" wrapText="1"/>
    </xf>
    <xf numFmtId="0" fontId="127" fillId="3" borderId="124" xfId="0" applyFont="1" applyFill="1" applyBorder="1" applyAlignment="1">
      <alignment horizontal="left" vertical="center" wrapText="1"/>
    </xf>
    <xf numFmtId="0" fontId="0" fillId="0" borderId="125" xfId="0" applyBorder="1" applyAlignment="1">
      <alignment horizontal="center"/>
    </xf>
    <xf numFmtId="0" fontId="126" fillId="3" borderId="125" xfId="20966" applyFont="1" applyFill="1" applyBorder="1" applyAlignment="1">
      <alignment horizontal="left" vertical="center" wrapText="1" indent="1"/>
    </xf>
    <xf numFmtId="0" fontId="126" fillId="3" borderId="122" xfId="0" applyFont="1" applyFill="1" applyBorder="1" applyAlignment="1">
      <alignment horizontal="left" vertical="center" wrapText="1" indent="1"/>
    </xf>
    <xf numFmtId="0" fontId="126" fillId="0" borderId="125" xfId="20966" applyFont="1" applyFill="1" applyBorder="1" applyAlignment="1">
      <alignment horizontal="left" vertical="center" wrapText="1" indent="1"/>
    </xf>
    <xf numFmtId="0" fontId="127" fillId="0" borderId="122" xfId="0" applyFont="1" applyBorder="1" applyAlignment="1">
      <alignment horizontal="left" vertical="center" wrapText="1"/>
    </xf>
    <xf numFmtId="0" fontId="126" fillId="0" borderId="122" xfId="0" applyFont="1" applyBorder="1" applyAlignment="1">
      <alignment horizontal="left" vertical="center" wrapText="1" indent="1"/>
    </xf>
    <xf numFmtId="0" fontId="126" fillId="0" borderId="123" xfId="0" applyFont="1" applyBorder="1" applyAlignment="1">
      <alignment horizontal="left" vertical="center" wrapText="1" indent="1"/>
    </xf>
    <xf numFmtId="0" fontId="127" fillId="0" borderId="125" xfId="20966" applyFont="1" applyFill="1" applyBorder="1" applyAlignment="1">
      <alignment horizontal="left" vertical="center" wrapText="1"/>
    </xf>
    <xf numFmtId="0" fontId="127" fillId="0" borderId="125" xfId="0" applyFont="1" applyFill="1" applyBorder="1" applyAlignment="1">
      <alignment vertical="center" wrapText="1"/>
    </xf>
    <xf numFmtId="0" fontId="129" fillId="0" borderId="125" xfId="20966" applyFont="1" applyFill="1" applyBorder="1" applyAlignment="1">
      <alignment horizontal="center" vertical="center" wrapText="1"/>
    </xf>
    <xf numFmtId="0" fontId="127" fillId="3" borderId="125" xfId="20966" applyFont="1" applyFill="1" applyBorder="1" applyAlignment="1">
      <alignment horizontal="left" vertical="center" wrapText="1"/>
    </xf>
    <xf numFmtId="0" fontId="130" fillId="0" borderId="0" xfId="0" applyFont="1" applyAlignment="1">
      <alignment horizontal="justify"/>
    </xf>
    <xf numFmtId="0" fontId="127" fillId="0" borderId="125" xfId="0" applyFont="1" applyFill="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25" xfId="0" applyFont="1" applyFill="1" applyBorder="1" applyAlignment="1" applyProtection="1">
      <alignment horizontal="center" vertical="center" wrapText="1"/>
    </xf>
    <xf numFmtId="0" fontId="0" fillId="0" borderId="125" xfId="0" applyBorder="1" applyAlignment="1">
      <alignment horizontal="center" vertical="center"/>
    </xf>
    <xf numFmtId="0" fontId="127" fillId="0" borderId="130" xfId="0" applyFont="1" applyFill="1" applyBorder="1" applyAlignment="1">
      <alignment horizontal="justify" vertical="center" wrapText="1"/>
    </xf>
    <xf numFmtId="0" fontId="126" fillId="0" borderId="122" xfId="0" applyFont="1" applyFill="1" applyBorder="1" applyAlignment="1">
      <alignment horizontal="left" vertical="center" wrapText="1" indent="1"/>
    </xf>
    <xf numFmtId="0" fontId="126" fillId="0" borderId="123" xfId="0" applyFont="1" applyFill="1" applyBorder="1" applyAlignment="1">
      <alignment horizontal="left" vertical="center" wrapText="1" indent="1"/>
    </xf>
    <xf numFmtId="0" fontId="127" fillId="0" borderId="122" xfId="0" applyFont="1" applyFill="1" applyBorder="1" applyAlignment="1">
      <alignment horizontal="justify" vertical="center" wrapText="1"/>
    </xf>
    <xf numFmtId="0" fontId="125" fillId="0" borderId="122" xfId="0" applyFont="1" applyFill="1" applyBorder="1" applyAlignment="1">
      <alignment horizontal="justify" vertical="center" wrapText="1"/>
    </xf>
    <xf numFmtId="0" fontId="127" fillId="3" borderId="122" xfId="0" applyFont="1" applyFill="1" applyBorder="1" applyAlignment="1">
      <alignment horizontal="justify" vertical="center" wrapText="1"/>
    </xf>
    <xf numFmtId="0" fontId="127" fillId="0" borderId="123" xfId="0" applyFont="1" applyFill="1" applyBorder="1" applyAlignment="1">
      <alignment horizontal="justify" vertical="center" wrapText="1"/>
    </xf>
    <xf numFmtId="0" fontId="127" fillId="0" borderId="124" xfId="0" applyFont="1" applyFill="1" applyBorder="1" applyAlignment="1">
      <alignment horizontal="justify" vertical="center" wrapText="1"/>
    </xf>
    <xf numFmtId="0" fontId="125" fillId="0" borderId="122" xfId="0" applyFont="1" applyFill="1" applyBorder="1" applyAlignment="1">
      <alignment vertical="center" wrapText="1"/>
    </xf>
    <xf numFmtId="0" fontId="126" fillId="0" borderId="122" xfId="0" applyFont="1" applyFill="1" applyBorder="1" applyAlignment="1">
      <alignment horizontal="left" vertical="center" wrapText="1"/>
    </xf>
    <xf numFmtId="0" fontId="127" fillId="0" borderId="131" xfId="0" applyFont="1" applyFill="1" applyBorder="1" applyAlignment="1">
      <alignment vertical="center" wrapText="1"/>
    </xf>
    <xf numFmtId="0" fontId="127" fillId="3" borderId="122" xfId="0" applyFont="1" applyFill="1" applyBorder="1" applyAlignment="1">
      <alignment vertical="center" wrapText="1"/>
    </xf>
    <xf numFmtId="0" fontId="105" fillId="0" borderId="128" xfId="0" applyNumberFormat="1" applyFont="1" applyFill="1" applyBorder="1" applyAlignment="1">
      <alignment vertical="center" wrapText="1"/>
    </xf>
    <xf numFmtId="0" fontId="2" fillId="0" borderId="128" xfId="0" applyNumberFormat="1" applyFont="1" applyFill="1" applyBorder="1" applyAlignment="1">
      <alignment horizontal="left" vertical="center" wrapText="1" indent="4"/>
    </xf>
    <xf numFmtId="0" fontId="45" fillId="0" borderId="128" xfId="0" applyNumberFormat="1" applyFont="1" applyFill="1" applyBorder="1" applyAlignment="1">
      <alignment vertical="center" wrapText="1"/>
    </xf>
    <xf numFmtId="0" fontId="2" fillId="0" borderId="125" xfId="0" applyFont="1" applyFill="1" applyBorder="1" applyAlignment="1" applyProtection="1">
      <alignment horizontal="left" vertical="center" indent="11"/>
      <protection locked="0"/>
    </xf>
    <xf numFmtId="0" fontId="46" fillId="0" borderId="125" xfId="0" applyFont="1" applyFill="1" applyBorder="1" applyAlignment="1" applyProtection="1">
      <alignment horizontal="left" vertical="center" indent="17"/>
      <protection locked="0"/>
    </xf>
    <xf numFmtId="0" fontId="112" fillId="0" borderId="125" xfId="0" applyFont="1" applyBorder="1" applyAlignment="1">
      <alignment vertical="center"/>
    </xf>
    <xf numFmtId="0" fontId="96" fillId="0" borderId="125" xfId="0" applyNumberFormat="1" applyFont="1" applyFill="1" applyBorder="1" applyAlignment="1">
      <alignment vertical="center" wrapText="1"/>
    </xf>
    <xf numFmtId="0" fontId="97" fillId="0" borderId="128" xfId="0" applyNumberFormat="1" applyFont="1" applyFill="1" applyBorder="1" applyAlignment="1">
      <alignment horizontal="left" vertical="center" wrapText="1"/>
    </xf>
    <xf numFmtId="0" fontId="2" fillId="0" borderId="128" xfId="0" applyNumberFormat="1" applyFont="1" applyFill="1" applyBorder="1" applyAlignment="1">
      <alignment horizontal="left" vertical="center" wrapText="1"/>
    </xf>
    <xf numFmtId="193" fontId="95" fillId="0" borderId="0" xfId="0" applyNumberFormat="1" applyFont="1" applyFill="1" applyBorder="1" applyAlignment="1" applyProtection="1">
      <alignment horizontal="right"/>
    </xf>
    <xf numFmtId="0" fontId="126" fillId="3" borderId="123" xfId="0" applyFont="1" applyFill="1" applyBorder="1" applyAlignment="1">
      <alignment horizontal="left" vertical="center" wrapText="1" indent="1"/>
    </xf>
    <xf numFmtId="0" fontId="126" fillId="3" borderId="125" xfId="0" applyFont="1" applyFill="1" applyBorder="1" applyAlignment="1">
      <alignment horizontal="left" vertical="center" wrapText="1" indent="1"/>
    </xf>
    <xf numFmtId="0" fontId="127" fillId="0" borderId="125" xfId="0" applyFont="1" applyBorder="1" applyAlignment="1">
      <alignment horizontal="left" vertical="center" wrapText="1"/>
    </xf>
    <xf numFmtId="0" fontId="126" fillId="0" borderId="125" xfId="0" applyFont="1" applyBorder="1" applyAlignment="1">
      <alignment horizontal="left" vertical="center" wrapText="1" indent="1"/>
    </xf>
    <xf numFmtId="0" fontId="127" fillId="3" borderId="125" xfId="0" applyFont="1" applyFill="1" applyBorder="1" applyAlignment="1">
      <alignment horizontal="left" vertical="center" wrapText="1"/>
    </xf>
    <xf numFmtId="0" fontId="128" fillId="3" borderId="125" xfId="0" applyFont="1" applyFill="1" applyBorder="1" applyAlignment="1">
      <alignment horizontal="left" vertical="center" wrapText="1" indent="1"/>
    </xf>
    <xf numFmtId="0" fontId="130" fillId="0" borderId="125" xfId="0" applyFont="1" applyBorder="1" applyAlignment="1">
      <alignment horizontal="justify"/>
    </xf>
    <xf numFmtId="0" fontId="126" fillId="0" borderId="125" xfId="0" applyFont="1" applyFill="1" applyBorder="1" applyAlignment="1">
      <alignment horizontal="left" vertical="center" wrapText="1" indent="1"/>
    </xf>
    <xf numFmtId="0" fontId="114" fillId="0" borderId="0" xfId="0" applyFont="1"/>
    <xf numFmtId="0" fontId="117" fillId="0" borderId="125" xfId="0" applyFont="1" applyBorder="1"/>
    <xf numFmtId="49" fontId="119" fillId="0" borderId="125" xfId="5" applyNumberFormat="1" applyFont="1" applyFill="1" applyBorder="1" applyAlignment="1" applyProtection="1">
      <alignment horizontal="right" vertical="center"/>
      <protection locked="0"/>
    </xf>
    <xf numFmtId="0" fontId="118" fillId="3" borderId="125" xfId="13" applyFont="1" applyFill="1" applyBorder="1" applyAlignment="1" applyProtection="1">
      <alignment horizontal="left" vertical="center" wrapText="1"/>
      <protection locked="0"/>
    </xf>
    <xf numFmtId="49" fontId="118" fillId="3" borderId="125" xfId="5" applyNumberFormat="1" applyFont="1" applyFill="1" applyBorder="1" applyAlignment="1" applyProtection="1">
      <alignment horizontal="right" vertical="center"/>
      <protection locked="0"/>
    </xf>
    <xf numFmtId="0" fontId="118" fillId="0" borderId="125" xfId="13" applyFont="1" applyFill="1" applyBorder="1" applyAlignment="1" applyProtection="1">
      <alignment horizontal="left" vertical="center" wrapText="1"/>
      <protection locked="0"/>
    </xf>
    <xf numFmtId="49" fontId="118" fillId="0" borderId="125" xfId="5" applyNumberFormat="1" applyFont="1" applyFill="1" applyBorder="1" applyAlignment="1" applyProtection="1">
      <alignment horizontal="right" vertical="center"/>
      <protection locked="0"/>
    </xf>
    <xf numFmtId="0" fontId="120" fillId="0" borderId="125" xfId="13" applyFont="1" applyFill="1" applyBorder="1" applyAlignment="1" applyProtection="1">
      <alignment horizontal="left" vertical="center" wrapText="1"/>
      <protection locked="0"/>
    </xf>
    <xf numFmtId="0" fontId="117" fillId="0" borderId="125" xfId="0" applyFont="1" applyFill="1" applyBorder="1" applyAlignment="1">
      <alignment horizontal="center" vertical="center" wrapText="1"/>
    </xf>
    <xf numFmtId="14" fontId="114" fillId="0" borderId="0" xfId="0" applyNumberFormat="1" applyFont="1"/>
    <xf numFmtId="43" fontId="97" fillId="0" borderId="0" xfId="7" applyFont="1"/>
    <xf numFmtId="0" fontId="114" fillId="0" borderId="0" xfId="0" applyFont="1" applyAlignment="1">
      <alignment wrapText="1"/>
    </xf>
    <xf numFmtId="166" fontId="113" fillId="36" borderId="125" xfId="20965" applyFont="1" applyFill="1" applyBorder="1"/>
    <xf numFmtId="0" fontId="113" fillId="0" borderId="125" xfId="0" applyFont="1" applyBorder="1"/>
    <xf numFmtId="0" fontId="113" fillId="0" borderId="125" xfId="0" applyFont="1" applyFill="1" applyBorder="1"/>
    <xf numFmtId="0" fontId="113" fillId="0" borderId="125" xfId="0" applyFont="1" applyBorder="1" applyAlignment="1">
      <alignment horizontal="left" indent="8"/>
    </xf>
    <xf numFmtId="0" fontId="113" fillId="0" borderId="125" xfId="0" applyFont="1" applyBorder="1" applyAlignment="1">
      <alignment wrapText="1"/>
    </xf>
    <xf numFmtId="0" fontId="117" fillId="0" borderId="0" xfId="0" applyFont="1"/>
    <xf numFmtId="0" fontId="116" fillId="0" borderId="125" xfId="0" applyFont="1" applyBorder="1"/>
    <xf numFmtId="49" fontId="119" fillId="0" borderId="125" xfId="5" applyNumberFormat="1" applyFont="1" applyFill="1" applyBorder="1" applyAlignment="1" applyProtection="1">
      <alignment horizontal="right" vertical="center" wrapText="1"/>
      <protection locked="0"/>
    </xf>
    <xf numFmtId="49" fontId="118" fillId="3" borderId="125" xfId="5" applyNumberFormat="1" applyFont="1" applyFill="1" applyBorder="1" applyAlignment="1" applyProtection="1">
      <alignment horizontal="right" vertical="center" wrapText="1"/>
      <protection locked="0"/>
    </xf>
    <xf numFmtId="49" fontId="118" fillId="0" borderId="125" xfId="5" applyNumberFormat="1" applyFont="1" applyFill="1" applyBorder="1" applyAlignment="1" applyProtection="1">
      <alignment horizontal="right" vertical="center" wrapText="1"/>
      <protection locked="0"/>
    </xf>
    <xf numFmtId="0" fontId="113" fillId="0" borderId="125" xfId="0" applyFont="1" applyBorder="1" applyAlignment="1">
      <alignment horizontal="center" vertical="center" wrapText="1"/>
    </xf>
    <xf numFmtId="0" fontId="113" fillId="0" borderId="129" xfId="0" applyFont="1" applyFill="1" applyBorder="1" applyAlignment="1">
      <alignment horizontal="center" vertical="center" wrapText="1"/>
    </xf>
    <xf numFmtId="0" fontId="113" fillId="0" borderId="125" xfId="0" applyFont="1" applyBorder="1" applyAlignment="1">
      <alignment horizontal="center" vertical="center"/>
    </xf>
    <xf numFmtId="0" fontId="113" fillId="0" borderId="0" xfId="0" applyFont="1"/>
    <xf numFmtId="0" fontId="113" fillId="0" borderId="0" xfId="0" applyFont="1" applyAlignment="1">
      <alignment wrapText="1"/>
    </xf>
    <xf numFmtId="14" fontId="113" fillId="0" borderId="0" xfId="0" applyNumberFormat="1" applyFont="1"/>
    <xf numFmtId="0" fontId="114" fillId="0" borderId="0" xfId="0" applyFont="1" applyBorder="1"/>
    <xf numFmtId="0" fontId="114" fillId="0" borderId="0" xfId="0" applyFont="1" applyBorder="1" applyAlignment="1">
      <alignment horizontal="left"/>
    </xf>
    <xf numFmtId="0" fontId="116" fillId="0" borderId="125" xfId="0" applyFont="1" applyFill="1" applyBorder="1"/>
    <xf numFmtId="0" fontId="113" fillId="0" borderId="125" xfId="0" applyNumberFormat="1" applyFont="1" applyFill="1" applyBorder="1" applyAlignment="1">
      <alignment horizontal="left" vertical="center" wrapText="1"/>
    </xf>
    <xf numFmtId="0" fontId="116" fillId="0" borderId="125" xfId="0" applyFont="1" applyFill="1" applyBorder="1" applyAlignment="1">
      <alignment horizontal="left" wrapText="1" indent="1"/>
    </xf>
    <xf numFmtId="0" fontId="116" fillId="0" borderId="125" xfId="0" applyFont="1" applyFill="1" applyBorder="1" applyAlignment="1">
      <alignment horizontal="left" vertical="center" indent="1"/>
    </xf>
    <xf numFmtId="0" fontId="113" fillId="0" borderId="125" xfId="0" applyFont="1" applyFill="1" applyBorder="1" applyAlignment="1">
      <alignment horizontal="left" wrapText="1" indent="1"/>
    </xf>
    <xf numFmtId="0" fontId="113" fillId="0" borderId="125" xfId="0" applyFont="1" applyFill="1" applyBorder="1" applyAlignment="1">
      <alignment horizontal="left" indent="1"/>
    </xf>
    <xf numFmtId="0" fontId="113" fillId="0" borderId="125" xfId="0" applyFont="1" applyFill="1" applyBorder="1" applyAlignment="1">
      <alignment horizontal="left" wrapText="1" indent="4"/>
    </xf>
    <xf numFmtId="0" fontId="113" fillId="0" borderId="125" xfId="0" applyNumberFormat="1" applyFont="1" applyFill="1" applyBorder="1" applyAlignment="1">
      <alignment horizontal="left" indent="3"/>
    </xf>
    <xf numFmtId="0" fontId="116" fillId="0" borderId="125" xfId="0" applyFont="1" applyFill="1" applyBorder="1" applyAlignment="1">
      <alignment horizontal="left" indent="1"/>
    </xf>
    <xf numFmtId="0" fontId="117" fillId="0" borderId="7" xfId="0" applyFont="1" applyBorder="1"/>
    <xf numFmtId="0" fontId="117" fillId="0" borderId="125" xfId="0" applyFont="1" applyFill="1" applyBorder="1"/>
    <xf numFmtId="0" fontId="114" fillId="0" borderId="125" xfId="0" applyFont="1" applyFill="1" applyBorder="1" applyAlignment="1">
      <alignment horizontal="left" wrapText="1" indent="2"/>
    </xf>
    <xf numFmtId="0" fontId="114" fillId="0" borderId="125" xfId="0" applyFont="1" applyFill="1" applyBorder="1"/>
    <xf numFmtId="0" fontId="114" fillId="0" borderId="125" xfId="0" applyFont="1" applyFill="1" applyBorder="1" applyAlignment="1">
      <alignment horizontal="left" wrapText="1"/>
    </xf>
    <xf numFmtId="0" fontId="113" fillId="0" borderId="0" xfId="0" applyFont="1" applyBorder="1"/>
    <xf numFmtId="0" fontId="113" fillId="0" borderId="125" xfId="0" applyFont="1" applyBorder="1" applyAlignment="1">
      <alignment horizontal="left" indent="1"/>
    </xf>
    <xf numFmtId="0" fontId="113" fillId="0" borderId="125" xfId="0" applyFont="1" applyBorder="1" applyAlignment="1">
      <alignment horizontal="center"/>
    </xf>
    <xf numFmtId="0" fontId="113" fillId="0" borderId="0" xfId="0" applyFont="1" applyBorder="1" applyAlignment="1">
      <alignment horizontal="center" vertical="center"/>
    </xf>
    <xf numFmtId="0" fontId="113" fillId="0" borderId="125" xfId="0" applyFont="1" applyFill="1" applyBorder="1" applyAlignment="1">
      <alignment horizontal="center" vertical="center" wrapText="1"/>
    </xf>
    <xf numFmtId="0" fontId="113" fillId="0" borderId="7" xfId="0" applyFont="1" applyBorder="1" applyAlignment="1">
      <alignment horizontal="center" vertical="center" wrapText="1"/>
    </xf>
    <xf numFmtId="0" fontId="113" fillId="0" borderId="7" xfId="0" applyFont="1" applyBorder="1" applyAlignment="1">
      <alignment wrapText="1"/>
    </xf>
    <xf numFmtId="0" fontId="113" fillId="0" borderId="0" xfId="0" applyFont="1" applyBorder="1" applyAlignment="1">
      <alignment horizontal="center" vertical="center" wrapText="1"/>
    </xf>
    <xf numFmtId="0" fontId="113" fillId="0" borderId="104" xfId="0" applyFont="1" applyFill="1" applyBorder="1" applyAlignment="1">
      <alignment horizontal="center" vertical="center" wrapText="1"/>
    </xf>
    <xf numFmtId="0" fontId="113" fillId="0" borderId="0" xfId="0" applyFont="1" applyFill="1" applyBorder="1" applyAlignment="1">
      <alignment horizontal="center" vertical="center" wrapText="1"/>
    </xf>
    <xf numFmtId="0" fontId="113" fillId="0" borderId="128" xfId="0" applyFont="1" applyFill="1" applyBorder="1" applyAlignment="1">
      <alignment horizontal="center" vertical="center" wrapText="1"/>
    </xf>
    <xf numFmtId="0" fontId="113" fillId="0" borderId="105" xfId="0" applyFont="1" applyFill="1" applyBorder="1" applyAlignment="1">
      <alignment horizontal="center" vertical="center" wrapText="1"/>
    </xf>
    <xf numFmtId="0" fontId="113" fillId="0" borderId="0" xfId="0" applyFont="1" applyFill="1"/>
    <xf numFmtId="49" fontId="113" fillId="0" borderId="23" xfId="0" applyNumberFormat="1" applyFont="1" applyFill="1" applyBorder="1" applyAlignment="1">
      <alignment horizontal="left" wrapText="1" indent="1"/>
    </xf>
    <xf numFmtId="0" fontId="113" fillId="0" borderId="21" xfId="0" applyNumberFormat="1" applyFont="1" applyFill="1" applyBorder="1" applyAlignment="1">
      <alignment horizontal="left" wrapText="1" indent="1"/>
    </xf>
    <xf numFmtId="49" fontId="113" fillId="0" borderId="79" xfId="0" applyNumberFormat="1" applyFont="1" applyFill="1" applyBorder="1" applyAlignment="1">
      <alignment horizontal="left" wrapText="1" indent="1"/>
    </xf>
    <xf numFmtId="0" fontId="113" fillId="0" borderId="18" xfId="0" applyNumberFormat="1" applyFont="1" applyFill="1" applyBorder="1" applyAlignment="1">
      <alignment horizontal="left" wrapText="1" indent="1"/>
    </xf>
    <xf numFmtId="49" fontId="113" fillId="0" borderId="18" xfId="0" applyNumberFormat="1" applyFont="1" applyFill="1" applyBorder="1" applyAlignment="1">
      <alignment horizontal="left" wrapText="1" indent="3"/>
    </xf>
    <xf numFmtId="49" fontId="113" fillId="0" borderId="79" xfId="0" applyNumberFormat="1" applyFont="1" applyFill="1" applyBorder="1" applyAlignment="1">
      <alignment horizontal="left" wrapText="1" indent="3"/>
    </xf>
    <xf numFmtId="49" fontId="113" fillId="0" borderId="79" xfId="0" applyNumberFormat="1" applyFont="1" applyFill="1" applyBorder="1" applyAlignment="1">
      <alignment horizontal="left" wrapText="1" indent="2"/>
    </xf>
    <xf numFmtId="49" fontId="113" fillId="0" borderId="18" xfId="0" applyNumberFormat="1" applyFont="1" applyBorder="1" applyAlignment="1">
      <alignment horizontal="left" wrapText="1" indent="2"/>
    </xf>
    <xf numFmtId="49" fontId="113" fillId="0" borderId="79" xfId="0" applyNumberFormat="1" applyFont="1" applyFill="1" applyBorder="1" applyAlignment="1">
      <alignment horizontal="left" vertical="top" wrapText="1" indent="2"/>
    </xf>
    <xf numFmtId="49" fontId="113" fillId="0" borderId="79" xfId="0" applyNumberFormat="1" applyFont="1" applyFill="1" applyBorder="1" applyAlignment="1">
      <alignment horizontal="left" indent="1"/>
    </xf>
    <xf numFmtId="0" fontId="113" fillId="0" borderId="18" xfId="0" applyNumberFormat="1" applyFont="1" applyBorder="1" applyAlignment="1">
      <alignment horizontal="left" indent="1"/>
    </xf>
    <xf numFmtId="49" fontId="113" fillId="0" borderId="18" xfId="0" applyNumberFormat="1" applyFont="1" applyBorder="1" applyAlignment="1">
      <alignment horizontal="left" indent="1"/>
    </xf>
    <xf numFmtId="49" fontId="113" fillId="0" borderId="79" xfId="0" applyNumberFormat="1" applyFont="1" applyFill="1" applyBorder="1" applyAlignment="1">
      <alignment horizontal="left" indent="3"/>
    </xf>
    <xf numFmtId="49" fontId="113" fillId="0" borderId="18" xfId="0" applyNumberFormat="1" applyFont="1" applyBorder="1" applyAlignment="1">
      <alignment horizontal="left" indent="3"/>
    </xf>
    <xf numFmtId="0" fontId="113" fillId="0" borderId="18" xfId="0" applyFont="1" applyBorder="1" applyAlignment="1">
      <alignment horizontal="left" indent="2"/>
    </xf>
    <xf numFmtId="0" fontId="113" fillId="0" borderId="79" xfId="0" applyFont="1" applyBorder="1" applyAlignment="1">
      <alignment horizontal="left" indent="2"/>
    </xf>
    <xf numFmtId="0" fontId="113" fillId="0" borderId="18" xfId="0" applyFont="1" applyBorder="1" applyAlignment="1">
      <alignment horizontal="left" indent="1"/>
    </xf>
    <xf numFmtId="0" fontId="113" fillId="0" borderId="79" xfId="0" applyFont="1" applyBorder="1" applyAlignment="1">
      <alignment horizontal="left" indent="1"/>
    </xf>
    <xf numFmtId="0" fontId="116" fillId="0" borderId="64" xfId="0" applyFont="1" applyBorder="1"/>
    <xf numFmtId="0" fontId="113" fillId="0" borderId="65" xfId="0" applyFont="1" applyBorder="1"/>
    <xf numFmtId="0" fontId="113" fillId="0" borderId="73" xfId="0" applyFont="1" applyBorder="1" applyAlignment="1">
      <alignment horizontal="center" vertical="center" wrapText="1"/>
    </xf>
    <xf numFmtId="0" fontId="113" fillId="0" borderId="79" xfId="0" applyFont="1" applyFill="1" applyBorder="1" applyAlignment="1">
      <alignment horizontal="center" vertical="center" wrapText="1"/>
    </xf>
    <xf numFmtId="0" fontId="113" fillId="0" borderId="0" xfId="0" applyFont="1" applyBorder="1" applyAlignment="1">
      <alignment wrapText="1"/>
    </xf>
    <xf numFmtId="14" fontId="113" fillId="0" borderId="0" xfId="0" applyNumberFormat="1" applyFont="1" applyBorder="1"/>
    <xf numFmtId="0" fontId="113" fillId="0" borderId="0" xfId="0" applyFont="1" applyAlignment="1">
      <alignment horizontal="center" vertical="center"/>
    </xf>
    <xf numFmtId="0" fontId="113" fillId="0" borderId="0" xfId="0" applyFont="1" applyBorder="1" applyAlignment="1">
      <alignment horizontal="left"/>
    </xf>
    <xf numFmtId="0" fontId="116" fillId="0" borderId="125" xfId="0" applyNumberFormat="1" applyFont="1" applyFill="1" applyBorder="1" applyAlignment="1">
      <alignment horizontal="left" vertical="center" wrapText="1"/>
    </xf>
    <xf numFmtId="0" fontId="113" fillId="0" borderId="7" xfId="0" applyFont="1" applyFill="1" applyBorder="1" applyAlignment="1">
      <alignment horizontal="center" vertical="center" wrapText="1"/>
    </xf>
    <xf numFmtId="0" fontId="118" fillId="0" borderId="0" xfId="0" applyFont="1"/>
    <xf numFmtId="0" fontId="95" fillId="0" borderId="0" xfId="0" applyFont="1" applyFill="1" applyBorder="1" applyAlignment="1">
      <alignment wrapText="1"/>
    </xf>
    <xf numFmtId="0" fontId="116" fillId="0" borderId="125" xfId="0" applyFont="1" applyBorder="1" applyAlignment="1">
      <alignment horizontal="center" vertical="center" wrapText="1"/>
    </xf>
    <xf numFmtId="0" fontId="118" fillId="0" borderId="0" xfId="0" applyFont="1" applyAlignment="1">
      <alignment horizontal="center" vertical="center"/>
    </xf>
    <xf numFmtId="0" fontId="134" fillId="0" borderId="0" xfId="0" applyFont="1"/>
    <xf numFmtId="0" fontId="113" fillId="0" borderId="120" xfId="0" applyNumberFormat="1" applyFont="1" applyFill="1" applyBorder="1" applyAlignment="1">
      <alignment horizontal="left" vertical="center" wrapText="1" indent="1" readingOrder="1"/>
    </xf>
    <xf numFmtId="0" fontId="134" fillId="0" borderId="125" xfId="0" applyFont="1" applyBorder="1" applyAlignment="1">
      <alignment horizontal="left" indent="3"/>
    </xf>
    <xf numFmtId="0" fontId="116" fillId="0" borderId="125" xfId="0" applyNumberFormat="1" applyFont="1" applyFill="1" applyBorder="1" applyAlignment="1">
      <alignment vertical="center" wrapText="1" readingOrder="1"/>
    </xf>
    <xf numFmtId="0" fontId="134" fillId="0" borderId="125" xfId="0" applyFont="1" applyFill="1" applyBorder="1" applyAlignment="1">
      <alignment horizontal="left" indent="2"/>
    </xf>
    <xf numFmtId="0" fontId="113" fillId="0" borderId="121" xfId="0" applyNumberFormat="1" applyFont="1" applyFill="1" applyBorder="1" applyAlignment="1">
      <alignment vertical="center" wrapText="1" readingOrder="1"/>
    </xf>
    <xf numFmtId="0" fontId="134" fillId="0" borderId="129" xfId="0" applyFont="1" applyBorder="1" applyAlignment="1">
      <alignment horizontal="left" indent="2"/>
    </xf>
    <xf numFmtId="0" fontId="113" fillId="0" borderId="120" xfId="0" applyNumberFormat="1" applyFont="1" applyFill="1" applyBorder="1" applyAlignment="1">
      <alignment vertical="center" wrapText="1" readingOrder="1"/>
    </xf>
    <xf numFmtId="0" fontId="134" fillId="0" borderId="125" xfId="0" applyFont="1" applyBorder="1" applyAlignment="1">
      <alignment horizontal="left" indent="2"/>
    </xf>
    <xf numFmtId="0" fontId="113" fillId="0" borderId="119" xfId="0" applyNumberFormat="1" applyFont="1" applyFill="1" applyBorder="1" applyAlignment="1">
      <alignment vertical="center" wrapText="1" readingOrder="1"/>
    </xf>
    <xf numFmtId="0" fontId="134" fillId="0" borderId="7" xfId="0" applyFont="1" applyBorder="1"/>
    <xf numFmtId="0" fontId="2" fillId="0" borderId="15" xfId="0" applyNumberFormat="1" applyFont="1" applyFill="1" applyBorder="1" applyAlignment="1">
      <alignment horizontal="left" vertical="center" wrapText="1" indent="1"/>
    </xf>
    <xf numFmtId="169" fontId="2" fillId="37" borderId="63" xfId="20" applyFont="1" applyBorder="1"/>
    <xf numFmtId="193" fontId="87" fillId="2" borderId="85" xfId="0" applyNumberFormat="1" applyFont="1" applyFill="1" applyBorder="1" applyAlignment="1" applyProtection="1">
      <alignment vertical="center"/>
      <protection locked="0"/>
    </xf>
    <xf numFmtId="193" fontId="87" fillId="2" borderId="129" xfId="0" applyNumberFormat="1" applyFont="1" applyFill="1" applyBorder="1" applyAlignment="1" applyProtection="1">
      <alignment vertical="center"/>
      <protection locked="0"/>
    </xf>
    <xf numFmtId="0" fontId="2" fillId="81" borderId="0" xfId="13" applyFont="1" applyFill="1" applyBorder="1" applyAlignment="1" applyProtection="1">
      <alignment wrapText="1"/>
      <protection locked="0"/>
    </xf>
    <xf numFmtId="164" fontId="84" fillId="0" borderId="18" xfId="7" applyNumberFormat="1" applyFont="1" applyFill="1" applyBorder="1" applyAlignment="1" applyProtection="1">
      <alignment vertical="center" wrapText="1"/>
      <protection locked="0"/>
    </xf>
    <xf numFmtId="164" fontId="84" fillId="0" borderId="125" xfId="7" applyNumberFormat="1" applyFont="1" applyFill="1" applyBorder="1" applyAlignment="1" applyProtection="1">
      <alignment vertical="center" wrapText="1"/>
      <protection locked="0"/>
    </xf>
    <xf numFmtId="164" fontId="84" fillId="0" borderId="79" xfId="7" applyNumberFormat="1" applyFont="1" applyFill="1" applyBorder="1" applyAlignment="1" applyProtection="1">
      <alignment vertical="center" wrapText="1"/>
      <protection locked="0"/>
    </xf>
    <xf numFmtId="164" fontId="2" fillId="0" borderId="3" xfId="7" applyNumberFormat="1" applyFont="1" applyFill="1" applyBorder="1" applyAlignment="1" applyProtection="1">
      <alignment horizontal="right" vertical="center" wrapText="1"/>
      <protection locked="0"/>
    </xf>
    <xf numFmtId="164" fontId="84" fillId="0" borderId="3" xfId="7" applyNumberFormat="1" applyFont="1" applyFill="1" applyBorder="1" applyAlignment="1" applyProtection="1">
      <alignment vertical="center" wrapText="1"/>
      <protection locked="0"/>
    </xf>
    <xf numFmtId="164" fontId="84" fillId="0" borderId="19" xfId="7" applyNumberFormat="1" applyFont="1" applyFill="1" applyBorder="1" applyAlignment="1" applyProtection="1">
      <alignment vertical="center" wrapText="1"/>
      <protection locked="0"/>
    </xf>
    <xf numFmtId="164" fontId="2" fillId="2" borderId="3" xfId="7" applyNumberFormat="1" applyFont="1" applyFill="1" applyBorder="1" applyAlignment="1" applyProtection="1">
      <alignment vertical="center"/>
      <protection locked="0"/>
    </xf>
    <xf numFmtId="164" fontId="87" fillId="2" borderId="3" xfId="7" applyNumberFormat="1" applyFont="1" applyFill="1" applyBorder="1" applyAlignment="1" applyProtection="1">
      <alignment vertical="center"/>
      <protection locked="0"/>
    </xf>
    <xf numFmtId="164" fontId="87" fillId="2" borderId="19" xfId="7" applyNumberFormat="1" applyFont="1" applyFill="1" applyBorder="1" applyAlignment="1" applyProtection="1">
      <alignment vertical="center"/>
      <protection locked="0"/>
    </xf>
    <xf numFmtId="164" fontId="87" fillId="2" borderId="18" xfId="7" applyNumberFormat="1" applyFont="1" applyFill="1" applyBorder="1" applyAlignment="1" applyProtection="1">
      <alignment vertical="center"/>
      <protection locked="0"/>
    </xf>
    <xf numFmtId="164" fontId="87" fillId="2" borderId="125" xfId="7" applyNumberFormat="1" applyFont="1" applyFill="1" applyBorder="1" applyAlignment="1" applyProtection="1">
      <alignment vertical="center"/>
      <protection locked="0"/>
    </xf>
    <xf numFmtId="164" fontId="87" fillId="2" borderId="79" xfId="7" applyNumberFormat="1" applyFont="1" applyFill="1" applyBorder="1" applyAlignment="1" applyProtection="1">
      <alignment vertical="center"/>
      <protection locked="0"/>
    </xf>
    <xf numFmtId="164" fontId="2" fillId="2" borderId="95" xfId="7" applyNumberFormat="1" applyFont="1" applyFill="1" applyBorder="1" applyAlignment="1" applyProtection="1">
      <alignment vertical="center"/>
      <protection locked="0"/>
    </xf>
    <xf numFmtId="164" fontId="87" fillId="2" borderId="95" xfId="7" applyNumberFormat="1" applyFont="1" applyFill="1" applyBorder="1" applyAlignment="1" applyProtection="1">
      <alignment vertical="center"/>
      <protection locked="0"/>
    </xf>
    <xf numFmtId="164" fontId="87" fillId="2" borderId="89" xfId="7" applyNumberFormat="1" applyFont="1" applyFill="1" applyBorder="1" applyAlignment="1" applyProtection="1">
      <alignment vertical="center"/>
      <protection locked="0"/>
    </xf>
    <xf numFmtId="164" fontId="87" fillId="2" borderId="85" xfId="7" applyNumberFormat="1" applyFont="1" applyFill="1" applyBorder="1" applyAlignment="1" applyProtection="1">
      <alignment vertical="center"/>
      <protection locked="0"/>
    </xf>
    <xf numFmtId="164" fontId="87" fillId="2" borderId="129" xfId="7" applyNumberFormat="1" applyFont="1" applyFill="1" applyBorder="1" applyAlignment="1" applyProtection="1">
      <alignment vertical="center"/>
      <protection locked="0"/>
    </xf>
    <xf numFmtId="164" fontId="2" fillId="0" borderId="3" xfId="7" applyNumberFormat="1" applyFont="1" applyFill="1" applyBorder="1" applyAlignment="1" applyProtection="1">
      <alignment vertical="center" wrapText="1"/>
      <protection locked="0"/>
    </xf>
    <xf numFmtId="9" fontId="45" fillId="0" borderId="3" xfId="20962" applyFont="1" applyFill="1" applyBorder="1" applyAlignment="1" applyProtection="1">
      <alignment horizontal="right" vertical="center" wrapText="1"/>
      <protection locked="0"/>
    </xf>
    <xf numFmtId="9" fontId="84" fillId="0" borderId="3" xfId="20962" applyFont="1" applyFill="1" applyBorder="1" applyAlignment="1" applyProtection="1">
      <alignment vertical="center" wrapText="1"/>
      <protection locked="0"/>
    </xf>
    <xf numFmtId="9" fontId="84" fillId="0" borderId="19" xfId="20962" applyFont="1" applyFill="1" applyBorder="1" applyAlignment="1" applyProtection="1">
      <alignment vertical="center" wrapText="1"/>
      <protection locked="0"/>
    </xf>
    <xf numFmtId="9" fontId="85" fillId="0" borderId="0" xfId="20962" applyFont="1" applyFill="1"/>
    <xf numFmtId="9" fontId="84" fillId="0" borderId="18" xfId="20962" applyFont="1" applyFill="1" applyBorder="1" applyAlignment="1" applyProtection="1">
      <alignment vertical="center" wrapText="1"/>
      <protection locked="0"/>
    </xf>
    <xf numFmtId="9" fontId="84" fillId="0" borderId="125" xfId="20962" applyFont="1" applyFill="1" applyBorder="1" applyAlignment="1" applyProtection="1">
      <alignment vertical="center" wrapText="1"/>
      <protection locked="0"/>
    </xf>
    <xf numFmtId="9" fontId="84" fillId="0" borderId="79" xfId="20962" applyFont="1" applyFill="1" applyBorder="1" applyAlignment="1" applyProtection="1">
      <alignment vertical="center" wrapText="1"/>
      <protection locked="0"/>
    </xf>
    <xf numFmtId="9" fontId="2" fillId="0" borderId="3" xfId="20962" applyFont="1" applyBorder="1" applyAlignment="1" applyProtection="1">
      <alignment horizontal="right" vertical="center" wrapText="1"/>
      <protection locked="0"/>
    </xf>
    <xf numFmtId="9" fontId="84" fillId="0" borderId="3" xfId="20962" applyFont="1" applyBorder="1" applyAlignment="1" applyProtection="1">
      <alignment vertical="center" wrapText="1"/>
      <protection locked="0"/>
    </xf>
    <xf numFmtId="9" fontId="84" fillId="0" borderId="19" xfId="20962" applyFont="1" applyBorder="1" applyAlignment="1" applyProtection="1">
      <alignment vertical="center" wrapText="1"/>
      <protection locked="0"/>
    </xf>
    <xf numFmtId="9" fontId="85" fillId="0" borderId="0" xfId="20962" applyFont="1"/>
    <xf numFmtId="9" fontId="84" fillId="0" borderId="18" xfId="20962" applyFont="1" applyBorder="1" applyAlignment="1" applyProtection="1">
      <alignment vertical="center" wrapText="1"/>
      <protection locked="0"/>
    </xf>
    <xf numFmtId="9" fontId="84" fillId="0" borderId="125" xfId="20962" applyFont="1" applyBorder="1" applyAlignment="1" applyProtection="1">
      <alignment vertical="center" wrapText="1"/>
      <protection locked="0"/>
    </xf>
    <xf numFmtId="9" fontId="84" fillId="0" borderId="79" xfId="20962" applyFont="1" applyBorder="1" applyAlignment="1" applyProtection="1">
      <alignment vertical="center" wrapText="1"/>
      <protection locked="0"/>
    </xf>
    <xf numFmtId="9" fontId="2" fillId="2" borderId="3" xfId="20962" applyFont="1" applyFill="1" applyBorder="1" applyAlignment="1" applyProtection="1">
      <alignment vertical="center"/>
      <protection locked="0"/>
    </xf>
    <xf numFmtId="9" fontId="87" fillId="2" borderId="3" xfId="20962" applyFont="1" applyFill="1" applyBorder="1" applyAlignment="1" applyProtection="1">
      <alignment vertical="center"/>
      <protection locked="0"/>
    </xf>
    <xf numFmtId="9" fontId="87" fillId="2" borderId="19" xfId="20962" applyFont="1" applyFill="1" applyBorder="1" applyAlignment="1" applyProtection="1">
      <alignment vertical="center"/>
      <protection locked="0"/>
    </xf>
    <xf numFmtId="9" fontId="87" fillId="2" borderId="18" xfId="20962" applyFont="1" applyFill="1" applyBorder="1" applyAlignment="1" applyProtection="1">
      <alignment vertical="center"/>
      <protection locked="0"/>
    </xf>
    <xf numFmtId="9" fontId="87" fillId="2" borderId="125" xfId="20962" applyFont="1" applyFill="1" applyBorder="1" applyAlignment="1" applyProtection="1">
      <alignment vertical="center"/>
      <protection locked="0"/>
    </xf>
    <xf numFmtId="9" fontId="87" fillId="2" borderId="79" xfId="20962" applyFont="1" applyFill="1" applyBorder="1" applyAlignment="1" applyProtection="1">
      <alignment vertical="center"/>
      <protection locked="0"/>
    </xf>
    <xf numFmtId="9" fontId="84" fillId="0" borderId="18" xfId="20962" applyFont="1" applyFill="1" applyBorder="1" applyAlignment="1" applyProtection="1">
      <alignment horizontal="center" vertical="center" wrapText="1"/>
      <protection locked="0"/>
    </xf>
    <xf numFmtId="9" fontId="84" fillId="0" borderId="125" xfId="20962" applyFont="1" applyFill="1" applyBorder="1" applyAlignment="1" applyProtection="1">
      <alignment horizontal="center" vertical="center" wrapText="1"/>
      <protection locked="0"/>
    </xf>
    <xf numFmtId="9" fontId="84" fillId="0" borderId="79" xfId="20962" applyFont="1" applyFill="1" applyBorder="1" applyAlignment="1" applyProtection="1">
      <alignment horizontal="center" vertical="center" wrapText="1"/>
      <protection locked="0"/>
    </xf>
    <xf numFmtId="9" fontId="2" fillId="2" borderId="95" xfId="20962" applyFont="1" applyFill="1" applyBorder="1" applyAlignment="1" applyProtection="1">
      <alignment vertical="center"/>
      <protection locked="0"/>
    </xf>
    <xf numFmtId="9" fontId="87" fillId="2" borderId="95" xfId="20962" applyFont="1" applyFill="1" applyBorder="1" applyAlignment="1" applyProtection="1">
      <alignment vertical="center"/>
      <protection locked="0"/>
    </xf>
    <xf numFmtId="9" fontId="87" fillId="2" borderId="89" xfId="20962" applyFont="1" applyFill="1" applyBorder="1" applyAlignment="1" applyProtection="1">
      <alignment vertical="center"/>
      <protection locked="0"/>
    </xf>
    <xf numFmtId="9" fontId="87" fillId="2" borderId="85" xfId="20962" applyFont="1" applyFill="1" applyBorder="1" applyAlignment="1" applyProtection="1">
      <alignment vertical="center"/>
      <protection locked="0"/>
    </xf>
    <xf numFmtId="9" fontId="87" fillId="2" borderId="129" xfId="20962" applyFont="1" applyFill="1" applyBorder="1" applyAlignment="1" applyProtection="1">
      <alignment vertical="center"/>
      <protection locked="0"/>
    </xf>
    <xf numFmtId="9" fontId="2" fillId="2" borderId="22" xfId="20962" applyFont="1" applyFill="1" applyBorder="1" applyAlignment="1" applyProtection="1">
      <alignment vertical="center"/>
      <protection locked="0"/>
    </xf>
    <xf numFmtId="9" fontId="87" fillId="2" borderId="22" xfId="20962" applyFont="1" applyFill="1" applyBorder="1" applyAlignment="1" applyProtection="1">
      <alignment vertical="center"/>
      <protection locked="0"/>
    </xf>
    <xf numFmtId="9" fontId="87" fillId="2" borderId="23" xfId="20962" applyFont="1" applyFill="1" applyBorder="1" applyAlignment="1" applyProtection="1">
      <alignment vertical="center"/>
      <protection locked="0"/>
    </xf>
    <xf numFmtId="9" fontId="87" fillId="2" borderId="21" xfId="20962" applyFont="1" applyFill="1" applyBorder="1" applyAlignment="1" applyProtection="1">
      <alignment vertical="center"/>
      <protection locked="0"/>
    </xf>
    <xf numFmtId="164" fontId="0" fillId="0" borderId="112" xfId="7" applyNumberFormat="1" applyFont="1" applyBorder="1"/>
    <xf numFmtId="164" fontId="0" fillId="36" borderId="112" xfId="7" applyNumberFormat="1" applyFont="1" applyFill="1" applyBorder="1"/>
    <xf numFmtId="164" fontId="0" fillId="0" borderId="112" xfId="7" applyNumberFormat="1" applyFont="1" applyBorder="1" applyAlignment="1">
      <alignment vertical="center"/>
    </xf>
    <xf numFmtId="164" fontId="0" fillId="36" borderId="112" xfId="7" applyNumberFormat="1" applyFont="1" applyFill="1" applyBorder="1" applyAlignment="1">
      <alignment vertical="center"/>
    </xf>
    <xf numFmtId="164" fontId="0" fillId="0" borderId="125" xfId="7" applyNumberFormat="1" applyFont="1" applyBorder="1"/>
    <xf numFmtId="164" fontId="0" fillId="36" borderId="125" xfId="7" applyNumberFormat="1" applyFont="1" applyFill="1" applyBorder="1"/>
    <xf numFmtId="164" fontId="0" fillId="0" borderId="0" xfId="0" applyNumberFormat="1"/>
    <xf numFmtId="164" fontId="0" fillId="0" borderId="125" xfId="7" applyNumberFormat="1" applyFont="1" applyBorder="1" applyProtection="1"/>
    <xf numFmtId="164" fontId="95" fillId="0" borderId="125" xfId="7" applyNumberFormat="1" applyFont="1" applyFill="1" applyBorder="1" applyAlignment="1" applyProtection="1">
      <alignment horizontal="right"/>
    </xf>
    <xf numFmtId="164" fontId="95" fillId="36" borderId="125" xfId="7" applyNumberFormat="1" applyFont="1" applyFill="1" applyBorder="1" applyAlignment="1" applyProtection="1">
      <alignment horizontal="right"/>
    </xf>
    <xf numFmtId="164" fontId="95" fillId="36" borderId="79" xfId="7" applyNumberFormat="1" applyFont="1" applyFill="1" applyBorder="1" applyAlignment="1" applyProtection="1">
      <alignment horizontal="right"/>
    </xf>
    <xf numFmtId="164" fontId="104" fillId="0" borderId="97" xfId="7" applyNumberFormat="1" applyFont="1" applyBorder="1" applyAlignment="1">
      <alignment vertical="center" wrapText="1"/>
    </xf>
    <xf numFmtId="164" fontId="104" fillId="0" borderId="98" xfId="7" applyNumberFormat="1" applyFont="1" applyBorder="1" applyAlignment="1">
      <alignment vertical="center" wrapText="1"/>
    </xf>
    <xf numFmtId="164" fontId="104" fillId="0" borderId="82" xfId="7" applyNumberFormat="1" applyFont="1" applyBorder="1" applyAlignment="1">
      <alignment vertical="center" wrapText="1"/>
    </xf>
    <xf numFmtId="164" fontId="104" fillId="0" borderId="97" xfId="7" applyNumberFormat="1" applyFont="1" applyFill="1" applyBorder="1" applyAlignment="1">
      <alignment vertical="center" wrapText="1"/>
    </xf>
    <xf numFmtId="164" fontId="104" fillId="0" borderId="82" xfId="7" applyNumberFormat="1" applyFont="1" applyFill="1" applyBorder="1" applyAlignment="1">
      <alignment vertical="center" wrapText="1"/>
    </xf>
    <xf numFmtId="164" fontId="104" fillId="36" borderId="97" xfId="7" applyNumberFormat="1" applyFont="1" applyFill="1" applyBorder="1" applyAlignment="1">
      <alignment vertical="center" wrapText="1"/>
    </xf>
    <xf numFmtId="164" fontId="104" fillId="36" borderId="98" xfId="7" applyNumberFormat="1" applyFont="1" applyFill="1" applyBorder="1" applyAlignment="1">
      <alignment vertical="center" wrapText="1"/>
    </xf>
    <xf numFmtId="164" fontId="104" fillId="36" borderId="79" xfId="7" applyNumberFormat="1" applyFont="1" applyFill="1" applyBorder="1" applyAlignment="1">
      <alignment vertical="center" wrapText="1"/>
    </xf>
    <xf numFmtId="164" fontId="104" fillId="36" borderId="82" xfId="7" applyNumberFormat="1" applyFont="1" applyFill="1" applyBorder="1" applyAlignment="1">
      <alignment vertical="center" wrapText="1"/>
    </xf>
    <xf numFmtId="164" fontId="104" fillId="36" borderId="22" xfId="7" applyNumberFormat="1" applyFont="1" applyFill="1" applyBorder="1" applyAlignment="1">
      <alignment vertical="center" wrapText="1"/>
    </xf>
    <xf numFmtId="164" fontId="104" fillId="36" borderId="24" xfId="7" applyNumberFormat="1" applyFont="1" applyFill="1" applyBorder="1" applyAlignment="1">
      <alignment vertical="center" wrapText="1"/>
    </xf>
    <xf numFmtId="164" fontId="104" fillId="36" borderId="23" xfId="7" applyNumberFormat="1" applyFont="1" applyFill="1" applyBorder="1" applyAlignment="1">
      <alignment vertical="center" wrapText="1"/>
    </xf>
    <xf numFmtId="164" fontId="104" fillId="36" borderId="38" xfId="7" applyNumberFormat="1" applyFont="1" applyFill="1" applyBorder="1" applyAlignment="1">
      <alignment vertical="center" wrapText="1"/>
    </xf>
    <xf numFmtId="0" fontId="2" fillId="0" borderId="126" xfId="0" applyFont="1" applyBorder="1" applyAlignment="1">
      <alignment wrapText="1"/>
    </xf>
    <xf numFmtId="0" fontId="2" fillId="0" borderId="79" xfId="0" applyFont="1" applyBorder="1" applyAlignment="1">
      <alignment wrapText="1"/>
    </xf>
    <xf numFmtId="0" fontId="84" fillId="0" borderId="82" xfId="0" applyFont="1" applyBorder="1" applyAlignment="1"/>
    <xf numFmtId="0" fontId="2" fillId="0" borderId="82" xfId="0" applyFont="1" applyBorder="1" applyAlignment="1">
      <alignment wrapText="1"/>
    </xf>
    <xf numFmtId="9" fontId="84" fillId="0" borderId="82" xfId="20962" applyFont="1" applyBorder="1" applyAlignment="1"/>
    <xf numFmtId="0" fontId="2" fillId="0" borderId="85" xfId="0" applyFont="1" applyBorder="1" applyAlignment="1">
      <alignment vertical="center"/>
    </xf>
    <xf numFmtId="0" fontId="2" fillId="0" borderId="135" xfId="0" applyFont="1" applyBorder="1" applyAlignment="1">
      <alignment wrapText="1"/>
    </xf>
    <xf numFmtId="10" fontId="84" fillId="0" borderId="20" xfId="0" applyNumberFormat="1" applyFont="1" applyBorder="1" applyAlignment="1"/>
    <xf numFmtId="164" fontId="84" fillId="0" borderId="78" xfId="7" applyNumberFormat="1" applyFont="1" applyFill="1" applyBorder="1" applyAlignment="1">
      <alignment horizontal="center" vertical="center"/>
    </xf>
    <xf numFmtId="164" fontId="84" fillId="0" borderId="125" xfId="7" applyNumberFormat="1" applyFont="1" applyFill="1" applyBorder="1" applyAlignment="1">
      <alignment horizontal="center" vertical="center"/>
    </xf>
    <xf numFmtId="164" fontId="84" fillId="36" borderId="17" xfId="7" applyNumberFormat="1" applyFont="1" applyFill="1" applyBorder="1" applyAlignment="1">
      <alignment horizontal="center" vertical="center"/>
    </xf>
    <xf numFmtId="164" fontId="84" fillId="0" borderId="19" xfId="7" applyNumberFormat="1" applyFont="1" applyBorder="1" applyAlignment="1"/>
    <xf numFmtId="164" fontId="84" fillId="0" borderId="19" xfId="7" applyNumberFormat="1" applyFont="1" applyBorder="1" applyAlignment="1">
      <alignment wrapText="1"/>
    </xf>
    <xf numFmtId="164" fontId="84" fillId="36" borderId="19" xfId="7" applyNumberFormat="1" applyFont="1" applyFill="1" applyBorder="1" applyAlignment="1">
      <alignment horizontal="center" vertical="center" wrapText="1"/>
    </xf>
    <xf numFmtId="164" fontId="84" fillId="36" borderId="23" xfId="7" applyNumberFormat="1" applyFont="1" applyFill="1" applyBorder="1" applyAlignment="1">
      <alignment horizontal="center" vertical="center" wrapText="1"/>
    </xf>
    <xf numFmtId="164" fontId="2" fillId="36" borderId="19" xfId="7" applyNumberFormat="1" applyFont="1" applyFill="1" applyBorder="1" applyAlignment="1" applyProtection="1">
      <alignment vertical="top"/>
    </xf>
    <xf numFmtId="164" fontId="2" fillId="3" borderId="19" xfId="7" applyNumberFormat="1" applyFont="1" applyFill="1" applyBorder="1" applyAlignment="1" applyProtection="1">
      <alignment vertical="top"/>
      <protection locked="0"/>
    </xf>
    <xf numFmtId="164" fontId="2" fillId="36" borderId="19" xfId="7" applyNumberFormat="1" applyFont="1" applyFill="1" applyBorder="1" applyAlignment="1" applyProtection="1">
      <alignment vertical="top" wrapText="1"/>
    </xf>
    <xf numFmtId="164" fontId="2" fillId="3" borderId="19" xfId="7" applyNumberFormat="1" applyFont="1" applyFill="1" applyBorder="1" applyAlignment="1" applyProtection="1">
      <alignment vertical="top" wrapText="1"/>
      <protection locked="0"/>
    </xf>
    <xf numFmtId="164" fontId="2" fillId="3" borderId="79" xfId="7" applyNumberFormat="1" applyFont="1" applyFill="1" applyBorder="1" applyAlignment="1" applyProtection="1">
      <alignment vertical="top" wrapText="1"/>
      <protection locked="0"/>
    </xf>
    <xf numFmtId="164" fontId="2" fillId="36" borderId="19" xfId="7" applyNumberFormat="1" applyFont="1" applyFill="1" applyBorder="1" applyAlignment="1" applyProtection="1">
      <alignment vertical="top" wrapText="1"/>
      <protection locked="0"/>
    </xf>
    <xf numFmtId="164" fontId="2" fillId="36" borderId="23" xfId="7" applyNumberFormat="1" applyFont="1" applyFill="1" applyBorder="1" applyAlignment="1" applyProtection="1">
      <alignment vertical="top" wrapText="1"/>
    </xf>
    <xf numFmtId="164" fontId="3" fillId="0" borderId="79" xfId="7" applyNumberFormat="1" applyFont="1" applyFill="1" applyBorder="1" applyAlignment="1">
      <alignment horizontal="right" vertical="center" wrapText="1"/>
    </xf>
    <xf numFmtId="164" fontId="4" fillId="36" borderId="79" xfId="7" applyNumberFormat="1" applyFont="1" applyFill="1" applyBorder="1" applyAlignment="1">
      <alignment horizontal="left" vertical="center" wrapText="1"/>
    </xf>
    <xf numFmtId="164" fontId="4" fillId="36" borderId="79" xfId="7" applyNumberFormat="1" applyFont="1" applyFill="1" applyBorder="1" applyAlignment="1">
      <alignment horizontal="center" vertical="center" wrapText="1"/>
    </xf>
    <xf numFmtId="164" fontId="3" fillId="0" borderId="23" xfId="7" applyNumberFormat="1" applyFont="1" applyFill="1" applyBorder="1" applyAlignment="1">
      <alignment horizontal="right" vertical="center" wrapText="1"/>
    </xf>
    <xf numFmtId="164" fontId="84" fillId="0" borderId="11" xfId="7" applyNumberFormat="1" applyFont="1" applyBorder="1" applyAlignment="1">
      <alignment horizontal="center" vertical="center"/>
    </xf>
    <xf numFmtId="164" fontId="84" fillId="0" borderId="11" xfId="7" applyNumberFormat="1" applyFont="1" applyFill="1" applyBorder="1" applyAlignment="1">
      <alignment horizontal="center" vertical="center"/>
    </xf>
    <xf numFmtId="164" fontId="88" fillId="0" borderId="11" xfId="7" applyNumberFormat="1" applyFont="1" applyFill="1" applyBorder="1" applyAlignment="1">
      <alignment horizontal="center" vertical="center"/>
    </xf>
    <xf numFmtId="164" fontId="84" fillId="0" borderId="12" xfId="7" applyNumberFormat="1" applyFont="1" applyFill="1" applyBorder="1" applyAlignment="1">
      <alignment horizontal="center" vertical="center"/>
    </xf>
    <xf numFmtId="164" fontId="86" fillId="0" borderId="13" xfId="7" applyNumberFormat="1" applyFont="1" applyFill="1" applyBorder="1" applyAlignment="1">
      <alignment horizontal="center" vertical="center"/>
    </xf>
    <xf numFmtId="164" fontId="84" fillId="0" borderId="12" xfId="7" applyNumberFormat="1" applyFont="1" applyBorder="1" applyAlignment="1">
      <alignment horizontal="center" vertical="center"/>
    </xf>
    <xf numFmtId="164" fontId="84" fillId="0" borderId="125" xfId="7" applyNumberFormat="1" applyFont="1" applyBorder="1" applyAlignment="1">
      <alignment horizontal="center" vertical="center"/>
    </xf>
    <xf numFmtId="164" fontId="86" fillId="0" borderId="125" xfId="7" applyNumberFormat="1" applyFont="1" applyFill="1" applyBorder="1" applyAlignment="1">
      <alignment horizontal="center" vertical="center"/>
    </xf>
    <xf numFmtId="164" fontId="88" fillId="0" borderId="12" xfId="7" applyNumberFormat="1" applyFont="1" applyBorder="1" applyAlignment="1">
      <alignment horizontal="center" vertical="center"/>
    </xf>
    <xf numFmtId="164" fontId="84" fillId="0" borderId="60" xfId="7" applyNumberFormat="1" applyFont="1" applyBorder="1" applyAlignment="1">
      <alignment horizontal="center" vertical="center"/>
    </xf>
    <xf numFmtId="164" fontId="84" fillId="0" borderId="58" xfId="7" applyNumberFormat="1" applyFont="1" applyBorder="1" applyAlignment="1">
      <alignment horizontal="center" vertical="center"/>
    </xf>
    <xf numFmtId="164" fontId="84" fillId="0" borderId="58" xfId="7" applyNumberFormat="1" applyFont="1" applyFill="1" applyBorder="1" applyAlignment="1">
      <alignment horizontal="center" vertical="center"/>
    </xf>
    <xf numFmtId="164" fontId="88" fillId="0" borderId="58" xfId="7" applyNumberFormat="1" applyFont="1" applyFill="1" applyBorder="1" applyAlignment="1">
      <alignment horizontal="center" vertical="center"/>
    </xf>
    <xf numFmtId="164" fontId="46" fillId="0" borderId="58" xfId="7" applyNumberFormat="1" applyFont="1" applyFill="1" applyBorder="1" applyAlignment="1">
      <alignment horizontal="center" vertical="center"/>
    </xf>
    <xf numFmtId="164" fontId="84" fillId="0" borderId="61" xfId="7" applyNumberFormat="1" applyFont="1" applyFill="1" applyBorder="1" applyAlignment="1">
      <alignment horizontal="center" vertical="center"/>
    </xf>
    <xf numFmtId="164" fontId="86" fillId="0" borderId="56" xfId="7" applyNumberFormat="1" applyFont="1" applyFill="1" applyBorder="1" applyAlignment="1">
      <alignment horizontal="center" vertical="center"/>
    </xf>
    <xf numFmtId="164" fontId="136" fillId="80" borderId="57" xfId="7" applyNumberFormat="1" applyFont="1" applyFill="1" applyBorder="1" applyAlignment="1">
      <alignment horizontal="center" vertical="center"/>
    </xf>
    <xf numFmtId="164" fontId="84" fillId="0" borderId="61" xfId="7" applyNumberFormat="1" applyFont="1" applyBorder="1" applyAlignment="1">
      <alignment horizontal="center" vertical="center"/>
    </xf>
    <xf numFmtId="164" fontId="84" fillId="0" borderId="62" xfId="7" applyNumberFormat="1" applyFont="1" applyBorder="1" applyAlignment="1">
      <alignment horizontal="center" vertical="center"/>
    </xf>
    <xf numFmtId="164" fontId="86" fillId="0" borderId="31" xfId="7" applyNumberFormat="1" applyFont="1" applyBorder="1" applyAlignment="1">
      <alignment horizontal="center" vertical="center"/>
    </xf>
    <xf numFmtId="164" fontId="86" fillId="0" borderId="11" xfId="7" applyNumberFormat="1" applyFont="1" applyFill="1" applyBorder="1" applyAlignment="1">
      <alignment horizontal="center" vertical="center"/>
    </xf>
    <xf numFmtId="164" fontId="94" fillId="0" borderId="11" xfId="7" applyNumberFormat="1" applyFont="1" applyFill="1" applyBorder="1" applyAlignment="1">
      <alignment horizontal="center" vertical="center"/>
    </xf>
    <xf numFmtId="164" fontId="86" fillId="0" borderId="14" xfId="7" applyNumberFormat="1" applyFont="1" applyBorder="1" applyAlignment="1">
      <alignment horizontal="center" vertical="center"/>
    </xf>
    <xf numFmtId="164" fontId="86" fillId="0" borderId="11" xfId="7" applyNumberFormat="1" applyFont="1" applyBorder="1" applyAlignment="1">
      <alignment horizontal="center" vertical="center"/>
    </xf>
    <xf numFmtId="164" fontId="86" fillId="0" borderId="12" xfId="7" applyNumberFormat="1" applyFont="1" applyBorder="1" applyAlignment="1">
      <alignment horizontal="center" vertical="center"/>
    </xf>
    <xf numFmtId="164" fontId="86" fillId="0" borderId="125" xfId="7" applyNumberFormat="1" applyFont="1" applyBorder="1" applyAlignment="1">
      <alignment horizontal="center" vertical="center"/>
    </xf>
    <xf numFmtId="164" fontId="84" fillId="0" borderId="3" xfId="7" applyNumberFormat="1" applyFont="1" applyBorder="1" applyAlignment="1"/>
    <xf numFmtId="164" fontId="84" fillId="36" borderId="22" xfId="7" applyNumberFormat="1" applyFont="1" applyFill="1" applyBorder="1"/>
    <xf numFmtId="164" fontId="84" fillId="0" borderId="18" xfId="7" applyNumberFormat="1" applyFont="1" applyBorder="1" applyAlignment="1"/>
    <xf numFmtId="164" fontId="84" fillId="0" borderId="20" xfId="7" applyNumberFormat="1" applyFont="1" applyBorder="1" applyAlignment="1"/>
    <xf numFmtId="164" fontId="84" fillId="36" borderId="52" xfId="7" applyNumberFormat="1" applyFont="1" applyFill="1" applyBorder="1" applyAlignment="1"/>
    <xf numFmtId="164" fontId="84" fillId="36" borderId="21" xfId="7" applyNumberFormat="1" applyFont="1" applyFill="1" applyBorder="1"/>
    <xf numFmtId="164" fontId="84" fillId="36" borderId="23" xfId="7" applyNumberFormat="1" applyFont="1" applyFill="1" applyBorder="1"/>
    <xf numFmtId="164" fontId="84" fillId="36" borderId="53" xfId="7" applyNumberFormat="1" applyFont="1" applyFill="1" applyBorder="1"/>
    <xf numFmtId="164" fontId="3" fillId="0" borderId="83" xfId="7" applyNumberFormat="1" applyFont="1" applyFill="1" applyBorder="1" applyAlignment="1">
      <alignment vertical="center"/>
    </xf>
    <xf numFmtId="164" fontId="3" fillId="0" borderId="64" xfId="7" applyNumberFormat="1" applyFont="1" applyFill="1" applyBorder="1" applyAlignment="1">
      <alignment vertical="center"/>
    </xf>
    <xf numFmtId="164" fontId="3" fillId="0" borderId="78" xfId="7" applyNumberFormat="1" applyFont="1" applyFill="1" applyBorder="1" applyAlignment="1">
      <alignment vertical="center"/>
    </xf>
    <xf numFmtId="164" fontId="3" fillId="0" borderId="84" xfId="7" applyNumberFormat="1" applyFont="1" applyFill="1" applyBorder="1" applyAlignment="1">
      <alignment vertical="center"/>
    </xf>
    <xf numFmtId="164" fontId="3" fillId="0" borderId="79" xfId="7" applyNumberFormat="1" applyFont="1" applyFill="1" applyBorder="1" applyAlignment="1">
      <alignment vertical="center"/>
    </xf>
    <xf numFmtId="164" fontId="3" fillId="0" borderId="22" xfId="7" applyNumberFormat="1" applyFont="1" applyFill="1" applyBorder="1" applyAlignment="1">
      <alignment vertical="center"/>
    </xf>
    <xf numFmtId="164" fontId="3" fillId="0" borderId="24" xfId="7" applyNumberFormat="1" applyFont="1" applyFill="1" applyBorder="1" applyAlignment="1">
      <alignment vertical="center"/>
    </xf>
    <xf numFmtId="164" fontId="3" fillId="0" borderId="23" xfId="7" applyNumberFormat="1" applyFont="1" applyFill="1" applyBorder="1" applyAlignment="1">
      <alignment vertical="center"/>
    </xf>
    <xf numFmtId="164" fontId="3" fillId="0" borderId="26" xfId="7" applyNumberFormat="1" applyFont="1" applyFill="1" applyBorder="1" applyAlignment="1">
      <alignment vertical="center"/>
    </xf>
    <xf numFmtId="164" fontId="3" fillId="0" borderId="17" xfId="7" applyNumberFormat="1" applyFont="1" applyFill="1" applyBorder="1" applyAlignment="1">
      <alignment vertical="center"/>
    </xf>
    <xf numFmtId="164" fontId="3" fillId="0" borderId="88" xfId="7" applyNumberFormat="1" applyFont="1" applyFill="1" applyBorder="1" applyAlignment="1">
      <alignment vertical="center"/>
    </xf>
    <xf numFmtId="164" fontId="3" fillId="0" borderId="89" xfId="7" applyNumberFormat="1" applyFont="1" applyFill="1" applyBorder="1" applyAlignment="1">
      <alignment vertical="center"/>
    </xf>
    <xf numFmtId="9" fontId="3" fillId="0" borderId="92" xfId="20962" applyFont="1" applyFill="1" applyBorder="1" applyAlignment="1">
      <alignment vertical="center"/>
    </xf>
    <xf numFmtId="9" fontId="3" fillId="0" borderId="93" xfId="20962" applyFont="1" applyFill="1" applyBorder="1" applyAlignment="1">
      <alignment vertical="center"/>
    </xf>
    <xf numFmtId="164" fontId="2" fillId="36" borderId="3" xfId="7" applyNumberFormat="1" applyFont="1" applyFill="1" applyBorder="1" applyProtection="1">
      <protection locked="0"/>
    </xf>
    <xf numFmtId="164" fontId="2" fillId="3" borderId="3" xfId="7" applyNumberFormat="1" applyFont="1" applyFill="1" applyBorder="1" applyProtection="1">
      <protection locked="0"/>
    </xf>
    <xf numFmtId="164" fontId="45" fillId="36" borderId="22" xfId="7" applyNumberFormat="1" applyFont="1" applyFill="1" applyBorder="1" applyAlignment="1" applyProtection="1">
      <protection locked="0"/>
    </xf>
    <xf numFmtId="164" fontId="2" fillId="36" borderId="19" xfId="7" applyNumberFormat="1" applyFont="1" applyFill="1" applyBorder="1" applyProtection="1">
      <protection locked="0"/>
    </xf>
    <xf numFmtId="164" fontId="2" fillId="0" borderId="3" xfId="7" applyNumberFormat="1" applyFont="1" applyFill="1" applyBorder="1" applyProtection="1">
      <protection locked="0"/>
    </xf>
    <xf numFmtId="164" fontId="2" fillId="3" borderId="22" xfId="7" applyNumberFormat="1" applyFont="1" applyFill="1" applyBorder="1" applyProtection="1">
      <protection locked="0"/>
    </xf>
    <xf numFmtId="164" fontId="45" fillId="36" borderId="23" xfId="7" applyNumberFormat="1" applyFont="1" applyFill="1" applyBorder="1" applyAlignment="1" applyProtection="1">
      <protection locked="0"/>
    </xf>
    <xf numFmtId="164" fontId="117" fillId="0" borderId="125" xfId="7" applyNumberFormat="1" applyFont="1" applyBorder="1"/>
    <xf numFmtId="164" fontId="113" fillId="0" borderId="125" xfId="7" applyNumberFormat="1" applyFont="1" applyBorder="1"/>
    <xf numFmtId="164" fontId="113" fillId="0" borderId="125" xfId="7" applyNumberFormat="1" applyFont="1" applyFill="1" applyBorder="1"/>
    <xf numFmtId="164" fontId="116" fillId="0" borderId="125" xfId="7" applyNumberFormat="1" applyFont="1" applyBorder="1"/>
    <xf numFmtId="164" fontId="114" fillId="0" borderId="125" xfId="7" applyNumberFormat="1" applyFont="1" applyBorder="1"/>
    <xf numFmtId="164" fontId="114" fillId="78" borderId="125" xfId="7" applyNumberFormat="1" applyFont="1" applyFill="1" applyBorder="1"/>
    <xf numFmtId="164" fontId="114" fillId="0" borderId="125" xfId="7" applyNumberFormat="1" applyFont="1" applyFill="1" applyBorder="1"/>
    <xf numFmtId="164" fontId="113" fillId="0" borderId="125" xfId="7" applyNumberFormat="1" applyFont="1" applyBorder="1" applyAlignment="1">
      <alignment horizontal="left" indent="1"/>
    </xf>
    <xf numFmtId="164" fontId="116" fillId="76" borderId="125" xfId="7" applyNumberFormat="1" applyFont="1" applyFill="1" applyBorder="1"/>
    <xf numFmtId="164" fontId="116" fillId="0" borderId="18" xfId="7" applyNumberFormat="1" applyFont="1" applyBorder="1"/>
    <xf numFmtId="164" fontId="113" fillId="0" borderId="79" xfId="7" applyNumberFormat="1" applyFont="1" applyBorder="1"/>
    <xf numFmtId="164" fontId="113" fillId="0" borderId="128" xfId="7" applyNumberFormat="1" applyFont="1" applyBorder="1"/>
    <xf numFmtId="164" fontId="113" fillId="0" borderId="18" xfId="7" applyNumberFormat="1" applyFont="1" applyBorder="1" applyAlignment="1">
      <alignment horizontal="left" indent="2"/>
    </xf>
    <xf numFmtId="164" fontId="113" fillId="0" borderId="18" xfId="7" applyNumberFormat="1" applyFont="1" applyFill="1" applyBorder="1" applyAlignment="1">
      <alignment horizontal="left" indent="3"/>
    </xf>
    <xf numFmtId="164" fontId="113" fillId="0" borderId="18" xfId="7" applyNumberFormat="1" applyFont="1" applyFill="1" applyBorder="1" applyAlignment="1">
      <alignment horizontal="left" indent="1"/>
    </xf>
    <xf numFmtId="164" fontId="113" fillId="79" borderId="18" xfId="7" applyNumberFormat="1" applyFont="1" applyFill="1" applyBorder="1"/>
    <xf numFmtId="164" fontId="113" fillId="79" borderId="125" xfId="7" applyNumberFormat="1" applyFont="1" applyFill="1" applyBorder="1"/>
    <xf numFmtId="164" fontId="113" fillId="79" borderId="79" xfId="7" applyNumberFormat="1" applyFont="1" applyFill="1" applyBorder="1"/>
    <xf numFmtId="164" fontId="113" fillId="79" borderId="128" xfId="7" applyNumberFormat="1" applyFont="1" applyFill="1" applyBorder="1"/>
    <xf numFmtId="164" fontId="113" fillId="0" borderId="18" xfId="7" applyNumberFormat="1" applyFont="1" applyFill="1" applyBorder="1" applyAlignment="1">
      <alignment horizontal="left" vertical="top" wrapText="1" indent="2"/>
    </xf>
    <xf numFmtId="164" fontId="113" fillId="0" borderId="79" xfId="7" applyNumberFormat="1" applyFont="1" applyFill="1" applyBorder="1"/>
    <xf numFmtId="164" fontId="113" fillId="0" borderId="128" xfId="7" applyNumberFormat="1" applyFont="1" applyFill="1" applyBorder="1"/>
    <xf numFmtId="164" fontId="113" fillId="0" borderId="18" xfId="7" applyNumberFormat="1" applyFont="1" applyFill="1" applyBorder="1" applyAlignment="1">
      <alignment horizontal="left" wrapText="1" indent="3"/>
    </xf>
    <xf numFmtId="164" fontId="113" fillId="0" borderId="18" xfId="7" applyNumberFormat="1" applyFont="1" applyFill="1" applyBorder="1" applyAlignment="1">
      <alignment horizontal="left" wrapText="1" indent="2"/>
    </xf>
    <xf numFmtId="164" fontId="113" fillId="0" borderId="18" xfId="7" applyNumberFormat="1" applyFont="1" applyFill="1" applyBorder="1" applyAlignment="1">
      <alignment horizontal="left" wrapText="1" indent="1"/>
    </xf>
    <xf numFmtId="164" fontId="113" fillId="0" borderId="21" xfId="7" applyNumberFormat="1" applyFont="1" applyFill="1" applyBorder="1" applyAlignment="1">
      <alignment horizontal="left" wrapText="1" indent="1"/>
    </xf>
    <xf numFmtId="164" fontId="113" fillId="0" borderId="22" xfId="7" applyNumberFormat="1" applyFont="1" applyFill="1" applyBorder="1"/>
    <xf numFmtId="164" fontId="113" fillId="0" borderId="23" xfId="7" applyNumberFormat="1" applyFont="1" applyFill="1" applyBorder="1"/>
    <xf numFmtId="164" fontId="113" fillId="0" borderId="25" xfId="7" applyNumberFormat="1" applyFont="1" applyFill="1" applyBorder="1"/>
    <xf numFmtId="164" fontId="113" fillId="0" borderId="125" xfId="7" applyNumberFormat="1" applyFont="1" applyFill="1" applyBorder="1" applyAlignment="1">
      <alignment horizontal="left" vertical="center" wrapText="1"/>
    </xf>
    <xf numFmtId="164" fontId="113" fillId="0" borderId="125" xfId="7" applyNumberFormat="1" applyFont="1" applyBorder="1" applyAlignment="1">
      <alignment horizontal="center" vertical="center" wrapText="1"/>
    </xf>
    <xf numFmtId="164" fontId="113" fillId="0" borderId="125" xfId="7" applyNumberFormat="1" applyFont="1" applyBorder="1" applyAlignment="1">
      <alignment horizontal="center" vertical="center"/>
    </xf>
    <xf numFmtId="164" fontId="116" fillId="0" borderId="125" xfId="7" applyNumberFormat="1" applyFont="1" applyFill="1" applyBorder="1" applyAlignment="1">
      <alignment horizontal="left" vertical="center" wrapText="1"/>
    </xf>
    <xf numFmtId="164" fontId="118" fillId="0" borderId="125" xfId="7" applyNumberFormat="1" applyFont="1" applyBorder="1"/>
    <xf numFmtId="164" fontId="118" fillId="0" borderId="129" xfId="7" applyNumberFormat="1" applyFont="1" applyBorder="1"/>
    <xf numFmtId="10" fontId="106" fillId="0" borderId="97" xfId="7" applyNumberFormat="1" applyFont="1" applyFill="1" applyBorder="1" applyAlignment="1" applyProtection="1">
      <alignment horizontal="right" vertical="center"/>
      <protection locked="0"/>
    </xf>
    <xf numFmtId="10" fontId="118" fillId="0" borderId="125" xfId="7" applyNumberFormat="1" applyFont="1" applyBorder="1"/>
    <xf numFmtId="10" fontId="118" fillId="0" borderId="129" xfId="7" applyNumberFormat="1" applyFont="1" applyBorder="1"/>
    <xf numFmtId="0" fontId="85" fillId="0" borderId="125" xfId="0" applyFont="1" applyBorder="1"/>
    <xf numFmtId="14" fontId="84" fillId="0" borderId="0" xfId="0" applyNumberFormat="1" applyFont="1"/>
    <xf numFmtId="9" fontId="84" fillId="0" borderId="3" xfId="20962" applyFont="1" applyFill="1" applyBorder="1" applyAlignment="1" applyProtection="1">
      <alignment horizontal="right" vertical="center" wrapText="1"/>
      <protection locked="0"/>
    </xf>
    <xf numFmtId="9" fontId="84" fillId="0" borderId="19" xfId="20962" applyFont="1" applyFill="1" applyBorder="1" applyAlignment="1" applyProtection="1">
      <alignment horizontal="right" vertical="center" wrapText="1"/>
      <protection locked="0"/>
    </xf>
    <xf numFmtId="0" fontId="84" fillId="0" borderId="125" xfId="0" applyFont="1" applyBorder="1"/>
    <xf numFmtId="0" fontId="91" fillId="0" borderId="125" xfId="20960" applyFont="1" applyFill="1" applyBorder="1" applyAlignment="1" applyProtection="1">
      <alignment horizontal="center" vertical="center"/>
    </xf>
    <xf numFmtId="0" fontId="2" fillId="3" borderId="125" xfId="20960" applyFont="1" applyFill="1" applyBorder="1" applyAlignment="1" applyProtection="1">
      <alignment horizontal="right" indent="1"/>
    </xf>
    <xf numFmtId="0" fontId="2" fillId="3" borderId="125" xfId="20960" applyFont="1" applyFill="1" applyBorder="1" applyAlignment="1" applyProtection="1">
      <alignment horizontal="left" wrapText="1"/>
    </xf>
    <xf numFmtId="0" fontId="84" fillId="0" borderId="125" xfId="20960" applyFont="1" applyFill="1" applyBorder="1" applyAlignment="1" applyProtection="1">
      <alignment horizontal="left" wrapText="1"/>
    </xf>
    <xf numFmtId="0" fontId="2" fillId="0" borderId="125" xfId="20960" applyFont="1" applyFill="1" applyBorder="1" applyAlignment="1" applyProtection="1">
      <alignment horizontal="left" wrapText="1"/>
    </xf>
    <xf numFmtId="0" fontId="2" fillId="3" borderId="129" xfId="20960" applyFont="1" applyFill="1" applyBorder="1" applyAlignment="1" applyProtection="1">
      <alignment horizontal="right" indent="1"/>
    </xf>
    <xf numFmtId="0" fontId="2" fillId="0" borderId="129" xfId="20960" applyFont="1" applyFill="1" applyBorder="1" applyAlignment="1" applyProtection="1">
      <alignment horizontal="left" wrapText="1"/>
    </xf>
    <xf numFmtId="0" fontId="2" fillId="3" borderId="125" xfId="20960" applyFont="1" applyFill="1" applyBorder="1" applyAlignment="1" applyProtection="1"/>
    <xf numFmtId="0" fontId="6" fillId="0" borderId="125" xfId="17" applyFill="1" applyBorder="1" applyAlignment="1" applyProtection="1"/>
    <xf numFmtId="0" fontId="6" fillId="0" borderId="125" xfId="17" applyFill="1" applyBorder="1" applyAlignment="1" applyProtection="1">
      <alignment horizontal="left" vertical="center" wrapText="1"/>
    </xf>
    <xf numFmtId="49" fontId="84" fillId="0" borderId="125" xfId="0" applyNumberFormat="1" applyFont="1" applyBorder="1" applyAlignment="1">
      <alignment horizontal="right"/>
    </xf>
    <xf numFmtId="0" fontId="6" fillId="0" borderId="125" xfId="17" applyFill="1" applyBorder="1" applyAlignment="1" applyProtection="1">
      <alignment horizontal="left" vertical="center"/>
    </xf>
    <xf numFmtId="0" fontId="6" fillId="0" borderId="125" xfId="17" applyBorder="1" applyAlignment="1" applyProtection="1"/>
    <xf numFmtId="0" fontId="84" fillId="0" borderId="125" xfId="0" applyFont="1" applyFill="1" applyBorder="1"/>
    <xf numFmtId="0" fontId="97" fillId="0" borderId="0" xfId="11" applyFont="1" applyFill="1" applyBorder="1" applyProtection="1"/>
    <xf numFmtId="0" fontId="97" fillId="0" borderId="0" xfId="0" applyFont="1"/>
    <xf numFmtId="14" fontId="3" fillId="0" borderId="0" xfId="0" applyNumberFormat="1" applyFont="1"/>
    <xf numFmtId="0" fontId="137" fillId="0" borderId="0" xfId="11" applyFont="1" applyFill="1" applyBorder="1" applyAlignment="1" applyProtection="1"/>
    <xf numFmtId="0" fontId="138" fillId="0" borderId="0" xfId="0" applyFont="1"/>
    <xf numFmtId="0" fontId="139" fillId="82" borderId="16" xfId="0" applyFont="1" applyFill="1" applyBorder="1" applyAlignment="1">
      <alignment horizontal="center" vertical="center"/>
    </xf>
    <xf numFmtId="0" fontId="139" fillId="82" borderId="17" xfId="0" applyFont="1" applyFill="1" applyBorder="1" applyAlignment="1">
      <alignment horizontal="center" vertical="center"/>
    </xf>
    <xf numFmtId="0" fontId="140" fillId="0" borderId="0" xfId="0" applyFont="1"/>
    <xf numFmtId="0" fontId="139" fillId="83" borderId="125" xfId="0" applyFont="1" applyFill="1" applyBorder="1" applyAlignment="1">
      <alignment horizontal="left" vertical="center"/>
    </xf>
    <xf numFmtId="194" fontId="139" fillId="83" borderId="79" xfId="7" applyNumberFormat="1" applyFont="1" applyFill="1" applyBorder="1" applyAlignment="1">
      <alignment horizontal="left" vertical="center"/>
    </xf>
    <xf numFmtId="49" fontId="142" fillId="0" borderId="125" xfId="0" applyNumberFormat="1" applyFont="1" applyFill="1" applyBorder="1" applyAlignment="1">
      <alignment horizontal="left" vertical="center"/>
    </xf>
    <xf numFmtId="194" fontId="142" fillId="0" borderId="79" xfId="7" applyNumberFormat="1" applyFont="1" applyFill="1" applyBorder="1" applyAlignment="1">
      <alignment horizontal="left" vertical="center"/>
    </xf>
    <xf numFmtId="0" fontId="142" fillId="0" borderId="125" xfId="0" applyFont="1" applyFill="1" applyBorder="1" applyAlignment="1">
      <alignment horizontal="left" vertical="center"/>
    </xf>
    <xf numFmtId="0" fontId="139" fillId="0" borderId="125" xfId="0" applyFont="1" applyFill="1" applyBorder="1" applyAlignment="1">
      <alignment horizontal="left" vertical="center"/>
    </xf>
    <xf numFmtId="10" fontId="97" fillId="0" borderId="79" xfId="0" applyNumberFormat="1" applyFont="1" applyFill="1" applyBorder="1" applyAlignment="1">
      <alignment horizontal="right" vertical="center" wrapText="1"/>
    </xf>
    <xf numFmtId="0" fontId="144" fillId="84" borderId="22" xfId="0" applyFont="1" applyFill="1" applyBorder="1" applyAlignment="1">
      <alignment horizontal="left" vertical="center"/>
    </xf>
    <xf numFmtId="10" fontId="137" fillId="85" borderId="23" xfId="0" applyNumberFormat="1" applyFont="1" applyFill="1" applyBorder="1" applyAlignment="1">
      <alignment horizontal="right" vertical="center" wrapText="1"/>
    </xf>
    <xf numFmtId="0" fontId="145" fillId="0" borderId="0" xfId="0" applyFont="1" applyFill="1" applyAlignment="1">
      <alignment vertical="top" wrapText="1"/>
    </xf>
    <xf numFmtId="0" fontId="147" fillId="0" borderId="0" xfId="0" applyFont="1" applyFill="1" applyAlignment="1">
      <alignment vertical="top"/>
    </xf>
    <xf numFmtId="0" fontId="147" fillId="0" borderId="0" xfId="0" applyFont="1" applyFill="1" applyAlignment="1">
      <alignment vertical="top" wrapText="1"/>
    </xf>
    <xf numFmtId="0" fontId="0" fillId="0" borderId="1" xfId="0" applyBorder="1"/>
    <xf numFmtId="0" fontId="3" fillId="86" borderId="125" xfId="0" applyFont="1" applyFill="1" applyBorder="1" applyAlignment="1" applyProtection="1">
      <alignment horizontal="center" vertical="center" wrapText="1"/>
    </xf>
    <xf numFmtId="0" fontId="4" fillId="85" borderId="125" xfId="0" applyFont="1" applyFill="1" applyBorder="1" applyAlignment="1" applyProtection="1">
      <alignment vertical="center" wrapText="1"/>
    </xf>
    <xf numFmtId="194" fontId="4" fillId="85" borderId="125" xfId="7" applyNumberFormat="1" applyFont="1" applyFill="1" applyBorder="1" applyAlignment="1">
      <alignment vertical="center"/>
    </xf>
    <xf numFmtId="194" fontId="4" fillId="85" borderId="79" xfId="7" applyNumberFormat="1" applyFont="1" applyFill="1" applyBorder="1" applyAlignment="1">
      <alignment vertical="center"/>
    </xf>
    <xf numFmtId="0" fontId="142" fillId="83" borderId="125" xfId="0" applyFont="1" applyFill="1" applyBorder="1" applyAlignment="1">
      <alignment horizontal="left" vertical="center" wrapText="1" indent="3"/>
    </xf>
    <xf numFmtId="194" fontId="4" fillId="36" borderId="125" xfId="7" applyNumberFormat="1" applyFont="1" applyFill="1" applyBorder="1" applyAlignment="1">
      <alignment vertical="center"/>
    </xf>
    <xf numFmtId="0" fontId="148" fillId="83" borderId="125" xfId="0" applyFont="1" applyFill="1" applyBorder="1" applyAlignment="1">
      <alignment horizontal="left" vertical="center" wrapText="1" indent="5"/>
    </xf>
    <xf numFmtId="0" fontId="149" fillId="82" borderId="125" xfId="0" applyFont="1" applyFill="1" applyBorder="1" applyAlignment="1" applyProtection="1">
      <alignment horizontal="left" vertical="center" wrapText="1" indent="1"/>
    </xf>
    <xf numFmtId="194" fontId="149" fillId="82" borderId="125" xfId="7" applyNumberFormat="1" applyFont="1" applyFill="1" applyBorder="1" applyAlignment="1">
      <alignment vertical="center"/>
    </xf>
    <xf numFmtId="194" fontId="149" fillId="84" borderId="79" xfId="7" applyNumberFormat="1" applyFont="1" applyFill="1" applyBorder="1" applyAlignment="1">
      <alignment vertical="center"/>
    </xf>
    <xf numFmtId="194" fontId="150" fillId="83" borderId="125" xfId="7" applyNumberFormat="1" applyFont="1" applyFill="1" applyBorder="1" applyAlignment="1">
      <alignment vertical="center"/>
    </xf>
    <xf numFmtId="194" fontId="150" fillId="84" borderId="79" xfId="7" applyNumberFormat="1" applyFont="1" applyFill="1" applyBorder="1" applyAlignment="1">
      <alignment vertical="center"/>
    </xf>
    <xf numFmtId="194" fontId="150" fillId="83" borderId="22" xfId="7" applyNumberFormat="1" applyFont="1" applyFill="1" applyBorder="1" applyAlignment="1">
      <alignment vertical="center"/>
    </xf>
    <xf numFmtId="194" fontId="150" fillId="84" borderId="23" xfId="7" applyNumberFormat="1" applyFont="1" applyFill="1" applyBorder="1" applyAlignment="1">
      <alignment vertical="center"/>
    </xf>
    <xf numFmtId="0" fontId="94" fillId="0" borderId="104" xfId="0" applyFont="1" applyBorder="1" applyAlignment="1">
      <alignment horizontal="left" wrapText="1"/>
    </xf>
    <xf numFmtId="0" fontId="94" fillId="0" borderId="105" xfId="0" applyFont="1" applyBorder="1" applyAlignment="1">
      <alignment horizontal="left" wrapText="1"/>
    </xf>
    <xf numFmtId="0" fontId="94" fillId="0" borderId="133" xfId="0" applyFont="1" applyBorder="1" applyAlignment="1">
      <alignment horizontal="center" vertical="center"/>
    </xf>
    <xf numFmtId="0" fontId="94" fillId="0" borderId="30" xfId="0" applyFont="1" applyBorder="1" applyAlignment="1">
      <alignment horizontal="center" vertical="center"/>
    </xf>
    <xf numFmtId="0" fontId="94" fillId="0" borderId="134" xfId="0" applyFont="1" applyBorder="1" applyAlignment="1">
      <alignment horizontal="center" vertical="center"/>
    </xf>
    <xf numFmtId="0" fontId="135" fillId="0" borderId="133" xfId="0" applyFont="1" applyBorder="1" applyAlignment="1">
      <alignment horizontal="center"/>
    </xf>
    <xf numFmtId="0" fontId="135" fillId="0" borderId="30" xfId="0" applyFont="1" applyBorder="1" applyAlignment="1">
      <alignment horizontal="center"/>
    </xf>
    <xf numFmtId="0" fontId="135" fillId="0" borderId="134" xfId="0" applyFont="1" applyBorder="1" applyAlignment="1">
      <alignment horizontal="center"/>
    </xf>
    <xf numFmtId="164" fontId="0" fillId="0" borderId="126" xfId="7" applyNumberFormat="1" applyFont="1" applyBorder="1" applyAlignment="1">
      <alignment horizontal="center"/>
    </xf>
    <xf numFmtId="164" fontId="0" fillId="0" borderId="127" xfId="7" applyNumberFormat="1" applyFont="1" applyBorder="1" applyAlignment="1">
      <alignment horizontal="center"/>
    </xf>
    <xf numFmtId="164" fontId="0" fillId="0" borderId="128" xfId="7" applyNumberFormat="1" applyFont="1" applyBorder="1" applyAlignment="1">
      <alignment horizontal="center"/>
    </xf>
    <xf numFmtId="0" fontId="0" fillId="0" borderId="112" xfId="0" applyBorder="1" applyAlignment="1">
      <alignment horizontal="center" vertical="center"/>
    </xf>
    <xf numFmtId="0" fontId="122" fillId="0" borderId="113" xfId="0" applyFont="1" applyBorder="1" applyAlignment="1">
      <alignment horizontal="center" vertical="center"/>
    </xf>
    <xf numFmtId="0" fontId="122" fillId="0" borderId="7" xfId="0" applyFont="1" applyBorder="1" applyAlignment="1">
      <alignment horizontal="center" vertical="center"/>
    </xf>
    <xf numFmtId="0" fontId="123" fillId="0" borderId="16" xfId="0" applyFont="1" applyFill="1" applyBorder="1" applyAlignment="1" applyProtection="1">
      <alignment horizontal="center" vertical="center"/>
    </xf>
    <xf numFmtId="0" fontId="123" fillId="0" borderId="17" xfId="0" applyFont="1" applyFill="1" applyBorder="1" applyAlignment="1" applyProtection="1">
      <alignment horizontal="center" vertical="center"/>
    </xf>
    <xf numFmtId="0" fontId="0" fillId="0" borderId="114" xfId="0" applyBorder="1" applyAlignment="1">
      <alignment horizontal="center"/>
    </xf>
    <xf numFmtId="0" fontId="0" fillId="0" borderId="115" xfId="0" applyBorder="1" applyAlignment="1">
      <alignment horizontal="center"/>
    </xf>
    <xf numFmtId="0" fontId="0" fillId="0" borderId="116" xfId="0" applyBorder="1" applyAlignment="1">
      <alignment horizontal="center"/>
    </xf>
    <xf numFmtId="164" fontId="0" fillId="0" borderId="114" xfId="7" applyNumberFormat="1" applyFont="1" applyBorder="1" applyAlignment="1">
      <alignment horizontal="center"/>
    </xf>
    <xf numFmtId="164" fontId="0" fillId="0" borderId="115" xfId="7" applyNumberFormat="1" applyFont="1" applyBorder="1" applyAlignment="1">
      <alignment horizontal="center"/>
    </xf>
    <xf numFmtId="164" fontId="0" fillId="0" borderId="116" xfId="7" applyNumberFormat="1" applyFont="1" applyBorder="1" applyAlignment="1">
      <alignment horizontal="center"/>
    </xf>
    <xf numFmtId="0" fontId="0" fillId="0" borderId="66" xfId="0" applyBorder="1" applyAlignment="1">
      <alignment horizontal="center" vertical="center"/>
    </xf>
    <xf numFmtId="0" fontId="0" fillId="0" borderId="73" xfId="0" applyBorder="1" applyAlignment="1">
      <alignment horizontal="center" vertical="center"/>
    </xf>
    <xf numFmtId="0" fontId="122" fillId="0" borderId="129" xfId="0" applyFont="1" applyBorder="1" applyAlignment="1">
      <alignment horizontal="center" vertical="center" wrapText="1"/>
    </xf>
    <xf numFmtId="0" fontId="122" fillId="0" borderId="7" xfId="0" applyFont="1" applyBorder="1" applyAlignment="1">
      <alignment horizontal="center" vertical="center" wrapText="1"/>
    </xf>
    <xf numFmtId="0" fontId="0" fillId="0" borderId="125" xfId="0" applyBorder="1" applyAlignment="1">
      <alignment horizontal="center" vertical="center"/>
    </xf>
    <xf numFmtId="0" fontId="0" fillId="0" borderId="125" xfId="0" applyBorder="1" applyAlignment="1">
      <alignment horizontal="center" vertical="center" wrapText="1"/>
    </xf>
    <xf numFmtId="0" fontId="45" fillId="0" borderId="3" xfId="0" applyFont="1" applyBorder="1" applyAlignment="1">
      <alignment horizontal="center" vertical="center" wrapText="1"/>
    </xf>
    <xf numFmtId="0" fontId="45" fillId="0" borderId="19" xfId="0" applyFont="1" applyBorder="1" applyAlignment="1">
      <alignment horizontal="center" vertical="center" wrapText="1"/>
    </xf>
    <xf numFmtId="0" fontId="86" fillId="0" borderId="78" xfId="0" applyFont="1" applyFill="1" applyBorder="1" applyAlignment="1">
      <alignment horizontal="center" vertical="center" wrapText="1"/>
    </xf>
    <xf numFmtId="0" fontId="84" fillId="0" borderId="78" xfId="0" applyFont="1" applyFill="1" applyBorder="1" applyAlignment="1">
      <alignment horizontal="center" vertical="center" wrapText="1"/>
    </xf>
    <xf numFmtId="0" fontId="45" fillId="0" borderId="78" xfId="11" applyFont="1" applyFill="1" applyBorder="1" applyAlignment="1" applyProtection="1">
      <alignment horizontal="center" vertical="center" wrapText="1"/>
    </xf>
    <xf numFmtId="0" fontId="45" fillId="0" borderId="79" xfId="11" applyFont="1" applyFill="1" applyBorder="1" applyAlignment="1" applyProtection="1">
      <alignment horizontal="center" vertical="center" wrapText="1"/>
    </xf>
    <xf numFmtId="0" fontId="45" fillId="0" borderId="68"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0" fontId="3" fillId="86" borderId="7" xfId="0" applyFont="1" applyFill="1" applyBorder="1" applyAlignment="1" applyProtection="1">
      <alignment horizontal="center" vertical="center" wrapText="1"/>
    </xf>
    <xf numFmtId="0" fontId="3" fillId="86" borderId="125" xfId="0" applyFont="1" applyFill="1" applyBorder="1" applyAlignment="1" applyProtection="1">
      <alignment horizontal="center" vertical="center" wrapText="1"/>
    </xf>
    <xf numFmtId="0" fontId="3" fillId="86" borderId="7" xfId="11" applyFont="1" applyFill="1" applyBorder="1" applyAlignment="1">
      <alignment horizontal="center" vertical="top"/>
    </xf>
    <xf numFmtId="0" fontId="4" fillId="85" borderId="64" xfId="0" applyFont="1" applyFill="1" applyBorder="1" applyAlignment="1" applyProtection="1">
      <alignment horizontal="center" vertical="center" wrapText="1"/>
    </xf>
    <xf numFmtId="0" fontId="4" fillId="85" borderId="79" xfId="0"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9" fillId="3" borderId="69" xfId="13" applyFont="1" applyFill="1" applyBorder="1" applyAlignment="1" applyProtection="1">
      <alignment horizontal="center" vertical="center" wrapText="1"/>
      <protection locked="0"/>
    </xf>
    <xf numFmtId="0" fontId="99" fillId="3" borderId="64"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67" xfId="1" applyNumberFormat="1" applyFont="1" applyFill="1" applyBorder="1" applyAlignment="1" applyProtection="1">
      <alignment horizontal="center"/>
      <protection locked="0"/>
    </xf>
    <xf numFmtId="164" fontId="45" fillId="3" borderId="27" xfId="1" applyNumberFormat="1" applyFont="1" applyFill="1" applyBorder="1" applyAlignment="1" applyProtection="1">
      <alignment horizontal="center"/>
      <protection locked="0"/>
    </xf>
    <xf numFmtId="164" fontId="45" fillId="3" borderId="28" xfId="1" applyNumberFormat="1" applyFont="1" applyFill="1" applyBorder="1" applyAlignment="1" applyProtection="1">
      <alignment horizontal="center"/>
      <protection locked="0"/>
    </xf>
    <xf numFmtId="164" fontId="45" fillId="0" borderId="15" xfId="1" applyNumberFormat="1" applyFont="1" applyFill="1" applyBorder="1" applyAlignment="1" applyProtection="1">
      <alignment horizontal="center"/>
      <protection locked="0"/>
    </xf>
    <xf numFmtId="164" fontId="45" fillId="0" borderId="16" xfId="1" applyNumberFormat="1" applyFont="1" applyFill="1" applyBorder="1" applyAlignment="1" applyProtection="1">
      <alignment horizontal="center"/>
      <protection locked="0"/>
    </xf>
    <xf numFmtId="164" fontId="45" fillId="0" borderId="17" xfId="1" applyNumberFormat="1" applyFont="1" applyFill="1" applyBorder="1" applyAlignment="1" applyProtection="1">
      <alignment horizontal="center"/>
      <protection locked="0"/>
    </xf>
    <xf numFmtId="0" fontId="86" fillId="0" borderId="51" xfId="0" applyFont="1" applyBorder="1" applyAlignment="1">
      <alignment horizontal="center" vertical="center" wrapText="1"/>
    </xf>
    <xf numFmtId="0" fontId="86" fillId="0" borderId="52" xfId="0" applyFont="1" applyBorder="1" applyAlignment="1">
      <alignment horizontal="center" vertical="center" wrapText="1"/>
    </xf>
    <xf numFmtId="164" fontId="45" fillId="0" borderId="70" xfId="1" applyNumberFormat="1" applyFont="1" applyFill="1" applyBorder="1" applyAlignment="1" applyProtection="1">
      <alignment horizontal="center" vertical="center" wrapText="1"/>
      <protection locked="0"/>
    </xf>
    <xf numFmtId="164" fontId="45" fillId="0" borderId="71" xfId="1" applyNumberFormat="1" applyFont="1" applyFill="1" applyBorder="1" applyAlignment="1" applyProtection="1">
      <alignment horizontal="center" vertical="center" wrapText="1"/>
      <protection locked="0"/>
    </xf>
    <xf numFmtId="0" fontId="3" fillId="0" borderId="69"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86" fillId="0" borderId="72" xfId="0" applyFont="1" applyBorder="1" applyAlignment="1">
      <alignment horizontal="center"/>
    </xf>
    <xf numFmtId="0" fontId="86" fillId="0" borderId="73"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100" fillId="0" borderId="54" xfId="0" applyFont="1" applyFill="1" applyBorder="1" applyAlignment="1">
      <alignment horizontal="left" vertical="center"/>
    </xf>
    <xf numFmtId="0" fontId="100" fillId="0" borderId="55" xfId="0" applyFont="1" applyFill="1" applyBorder="1" applyAlignment="1">
      <alignment horizontal="left" vertical="center"/>
    </xf>
    <xf numFmtId="0" fontId="3" fillId="0" borderId="55"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16" xfId="0" applyFont="1" applyBorder="1" applyAlignment="1">
      <alignment horizontal="center"/>
    </xf>
    <xf numFmtId="0" fontId="3" fillId="0" borderId="17" xfId="0" applyFont="1" applyBorder="1" applyAlignment="1">
      <alignment horizontal="center" vertical="center" wrapText="1"/>
    </xf>
    <xf numFmtId="0" fontId="3" fillId="0" borderId="79" xfId="0" applyFont="1" applyBorder="1" applyAlignment="1">
      <alignment horizontal="center" vertical="center" wrapText="1"/>
    </xf>
    <xf numFmtId="0" fontId="116" fillId="0" borderId="102" xfId="0" applyNumberFormat="1" applyFont="1" applyFill="1" applyBorder="1" applyAlignment="1">
      <alignment horizontal="left" vertical="center" wrapText="1"/>
    </xf>
    <xf numFmtId="0" fontId="116" fillId="0" borderId="103" xfId="0" applyNumberFormat="1" applyFont="1" applyFill="1" applyBorder="1" applyAlignment="1">
      <alignment horizontal="left" vertical="center" wrapText="1"/>
    </xf>
    <xf numFmtId="0" fontId="116" fillId="0" borderId="107" xfId="0" applyNumberFormat="1" applyFont="1" applyFill="1" applyBorder="1" applyAlignment="1">
      <alignment horizontal="left" vertical="center" wrapText="1"/>
    </xf>
    <xf numFmtId="0" fontId="116" fillId="0" borderId="108" xfId="0" applyNumberFormat="1" applyFont="1" applyFill="1" applyBorder="1" applyAlignment="1">
      <alignment horizontal="left" vertical="center" wrapText="1"/>
    </xf>
    <xf numFmtId="0" fontId="116" fillId="0" borderId="110" xfId="0" applyNumberFormat="1" applyFont="1" applyFill="1" applyBorder="1" applyAlignment="1">
      <alignment horizontal="left" vertical="center" wrapText="1"/>
    </xf>
    <xf numFmtId="0" fontId="116" fillId="0" borderId="111" xfId="0" applyNumberFormat="1" applyFont="1" applyFill="1" applyBorder="1" applyAlignment="1">
      <alignment horizontal="left" vertical="center" wrapText="1"/>
    </xf>
    <xf numFmtId="0" fontId="117" fillId="0" borderId="104" xfId="0" applyFont="1" applyFill="1" applyBorder="1" applyAlignment="1">
      <alignment horizontal="center" vertical="center" wrapText="1"/>
    </xf>
    <xf numFmtId="0" fontId="117" fillId="0" borderId="105" xfId="0" applyFont="1" applyFill="1" applyBorder="1" applyAlignment="1">
      <alignment horizontal="center" vertical="center" wrapText="1"/>
    </xf>
    <xf numFmtId="0" fontId="117" fillId="0" borderId="106" xfId="0" applyFont="1" applyFill="1" applyBorder="1" applyAlignment="1">
      <alignment horizontal="center" vertical="center" wrapText="1"/>
    </xf>
    <xf numFmtId="0" fontId="117" fillId="0" borderId="83" xfId="0" applyFont="1" applyFill="1" applyBorder="1" applyAlignment="1">
      <alignment horizontal="center" vertical="center" wrapText="1"/>
    </xf>
    <xf numFmtId="0" fontId="117" fillId="0" borderId="109" xfId="0" applyFont="1" applyFill="1" applyBorder="1" applyAlignment="1">
      <alignment horizontal="center" vertical="center" wrapText="1"/>
    </xf>
    <xf numFmtId="0" fontId="117" fillId="0" borderId="73" xfId="0" applyFont="1" applyFill="1" applyBorder="1" applyAlignment="1">
      <alignment horizontal="center" vertical="center" wrapText="1"/>
    </xf>
    <xf numFmtId="0" fontId="113" fillId="0" borderId="129" xfId="0" applyFont="1" applyBorder="1" applyAlignment="1">
      <alignment horizontal="center" vertical="center" wrapText="1"/>
    </xf>
    <xf numFmtId="0" fontId="113" fillId="0" borderId="7" xfId="0" applyFont="1" applyBorder="1" applyAlignment="1">
      <alignment horizontal="center" vertical="center" wrapText="1"/>
    </xf>
    <xf numFmtId="0" fontId="113" fillId="0" borderId="125" xfId="0" applyFont="1" applyBorder="1" applyAlignment="1">
      <alignment horizontal="center" vertical="center" wrapText="1"/>
    </xf>
    <xf numFmtId="0" fontId="121" fillId="0" borderId="125" xfId="0" applyFont="1" applyFill="1" applyBorder="1" applyAlignment="1">
      <alignment horizontal="center" vertical="center"/>
    </xf>
    <xf numFmtId="0" fontId="121" fillId="0" borderId="104" xfId="0" applyFont="1" applyFill="1" applyBorder="1" applyAlignment="1">
      <alignment horizontal="center" vertical="center"/>
    </xf>
    <xf numFmtId="0" fontId="121" fillId="0" borderId="106" xfId="0" applyFont="1" applyFill="1" applyBorder="1" applyAlignment="1">
      <alignment horizontal="center" vertical="center"/>
    </xf>
    <xf numFmtId="0" fontId="121" fillId="0" borderId="83" xfId="0" applyFont="1" applyFill="1" applyBorder="1" applyAlignment="1">
      <alignment horizontal="center" vertical="center"/>
    </xf>
    <xf numFmtId="0" fontId="121" fillId="0" borderId="73" xfId="0" applyFont="1" applyFill="1" applyBorder="1" applyAlignment="1">
      <alignment horizontal="center" vertical="center"/>
    </xf>
    <xf numFmtId="0" fontId="117" fillId="0" borderId="125" xfId="0" applyFont="1" applyFill="1" applyBorder="1" applyAlignment="1">
      <alignment horizontal="center" vertical="center" wrapText="1"/>
    </xf>
    <xf numFmtId="0" fontId="113" fillId="0" borderId="128" xfId="0" applyFont="1" applyBorder="1" applyAlignment="1">
      <alignment horizontal="center" vertical="center" wrapText="1"/>
    </xf>
    <xf numFmtId="0" fontId="116" fillId="0" borderId="104" xfId="0" applyFont="1" applyFill="1" applyBorder="1" applyAlignment="1">
      <alignment horizontal="center" vertical="center" wrapText="1"/>
    </xf>
    <xf numFmtId="0" fontId="116" fillId="0" borderId="106" xfId="0" applyFont="1" applyFill="1" applyBorder="1" applyAlignment="1">
      <alignment horizontal="center" vertical="center" wrapText="1"/>
    </xf>
    <xf numFmtId="0" fontId="116" fillId="0" borderId="68" xfId="0" applyFont="1" applyFill="1" applyBorder="1" applyAlignment="1">
      <alignment horizontal="center" vertical="center" wrapText="1"/>
    </xf>
    <xf numFmtId="0" fontId="116" fillId="0" borderId="66" xfId="0" applyFont="1" applyFill="1" applyBorder="1" applyAlignment="1">
      <alignment horizontal="center" vertical="center" wrapText="1"/>
    </xf>
    <xf numFmtId="0" fontId="116" fillId="0" borderId="83" xfId="0" applyFont="1" applyFill="1" applyBorder="1" applyAlignment="1">
      <alignment horizontal="center" vertical="center" wrapText="1"/>
    </xf>
    <xf numFmtId="0" fontId="116" fillId="0" borderId="73" xfId="0" applyFont="1" applyFill="1" applyBorder="1" applyAlignment="1">
      <alignment horizontal="center" vertical="center" wrapText="1"/>
    </xf>
    <xf numFmtId="0" fontId="113" fillId="0" borderId="126" xfId="0" applyFont="1" applyFill="1" applyBorder="1" applyAlignment="1">
      <alignment horizontal="center" vertical="center" wrapText="1"/>
    </xf>
    <xf numFmtId="0" fontId="113" fillId="0" borderId="127" xfId="0" applyFont="1" applyFill="1" applyBorder="1" applyAlignment="1">
      <alignment horizontal="center" vertical="center" wrapText="1"/>
    </xf>
    <xf numFmtId="0" fontId="116" fillId="0" borderId="74" xfId="0" applyFont="1" applyFill="1" applyBorder="1" applyAlignment="1">
      <alignment horizontal="center" vertical="center" wrapText="1"/>
    </xf>
    <xf numFmtId="0" fontId="116" fillId="0" borderId="7" xfId="0" applyFont="1" applyFill="1" applyBorder="1" applyAlignment="1">
      <alignment horizontal="center" vertical="center" wrapText="1"/>
    </xf>
    <xf numFmtId="0" fontId="113" fillId="0" borderId="74" xfId="0" applyFont="1" applyFill="1" applyBorder="1" applyAlignment="1">
      <alignment horizontal="center" vertical="center" wrapText="1"/>
    </xf>
    <xf numFmtId="0" fontId="113" fillId="0" borderId="73" xfId="0" applyFont="1" applyBorder="1" applyAlignment="1">
      <alignment horizontal="center" vertical="center" wrapText="1"/>
    </xf>
    <xf numFmtId="0" fontId="116" fillId="0" borderId="54" xfId="0" applyNumberFormat="1" applyFont="1" applyFill="1" applyBorder="1" applyAlignment="1">
      <alignment horizontal="left" vertical="top" wrapText="1"/>
    </xf>
    <xf numFmtId="0" fontId="116" fillId="0" borderId="75" xfId="0" applyNumberFormat="1" applyFont="1" applyFill="1" applyBorder="1" applyAlignment="1">
      <alignment horizontal="left" vertical="top" wrapText="1"/>
    </xf>
    <xf numFmtId="0" fontId="116" fillId="0" borderId="63" xfId="0" applyNumberFormat="1" applyFont="1" applyFill="1" applyBorder="1" applyAlignment="1">
      <alignment horizontal="left" vertical="top" wrapText="1"/>
    </xf>
    <xf numFmtId="0" fontId="116" fillId="0" borderId="94" xfId="0" applyNumberFormat="1" applyFont="1" applyFill="1" applyBorder="1" applyAlignment="1">
      <alignment horizontal="left" vertical="top" wrapText="1"/>
    </xf>
    <xf numFmtId="0" fontId="116" fillId="0" borderId="101" xfId="0" applyNumberFormat="1" applyFont="1" applyFill="1" applyBorder="1" applyAlignment="1">
      <alignment horizontal="left" vertical="top" wrapText="1"/>
    </xf>
    <xf numFmtId="0" fontId="116" fillId="0" borderId="132" xfId="0" applyNumberFormat="1" applyFont="1" applyFill="1" applyBorder="1" applyAlignment="1">
      <alignment horizontal="left" vertical="top" wrapText="1"/>
    </xf>
    <xf numFmtId="0" fontId="116" fillId="0" borderId="85" xfId="0" applyFont="1" applyFill="1" applyBorder="1" applyAlignment="1">
      <alignment horizontal="center" vertical="center" wrapText="1"/>
    </xf>
    <xf numFmtId="0" fontId="116" fillId="0" borderId="65" xfId="0" applyFont="1" applyFill="1" applyBorder="1" applyAlignment="1">
      <alignment horizontal="center" vertical="center" wrapText="1"/>
    </xf>
    <xf numFmtId="0" fontId="113" fillId="0" borderId="64" xfId="0" applyFont="1" applyBorder="1" applyAlignment="1">
      <alignment horizontal="center" vertical="center" wrapText="1"/>
    </xf>
    <xf numFmtId="0" fontId="113" fillId="0" borderId="67" xfId="0" applyFont="1" applyFill="1" applyBorder="1" applyAlignment="1">
      <alignment horizontal="center" vertical="center" wrapText="1"/>
    </xf>
    <xf numFmtId="0" fontId="113" fillId="0" borderId="27" xfId="0" applyFont="1" applyFill="1" applyBorder="1" applyAlignment="1">
      <alignment horizontal="center" vertical="center" wrapText="1"/>
    </xf>
    <xf numFmtId="0" fontId="113" fillId="0" borderId="28" xfId="0" applyFont="1" applyFill="1" applyBorder="1" applyAlignment="1">
      <alignment horizontal="center" vertical="center" wrapText="1"/>
    </xf>
    <xf numFmtId="0" fontId="113" fillId="0" borderId="104" xfId="0" applyFont="1" applyBorder="1" applyAlignment="1">
      <alignment horizontal="center" vertical="top" wrapText="1"/>
    </xf>
    <xf numFmtId="0" fontId="113" fillId="0" borderId="105" xfId="0" applyFont="1" applyBorder="1" applyAlignment="1">
      <alignment horizontal="center" vertical="top" wrapText="1"/>
    </xf>
    <xf numFmtId="0" fontId="113" fillId="0" borderId="104" xfId="0" applyFont="1" applyFill="1" applyBorder="1" applyAlignment="1">
      <alignment horizontal="center" vertical="top" wrapText="1"/>
    </xf>
    <xf numFmtId="0" fontId="113" fillId="0" borderId="127" xfId="0" applyFont="1" applyFill="1" applyBorder="1" applyAlignment="1">
      <alignment horizontal="center" vertical="top" wrapText="1"/>
    </xf>
    <xf numFmtId="0" fontId="113" fillId="0" borderId="128" xfId="0" applyFont="1" applyFill="1" applyBorder="1" applyAlignment="1">
      <alignment horizontal="center" vertical="top" wrapText="1"/>
    </xf>
    <xf numFmtId="0" fontId="133" fillId="0" borderId="117" xfId="0" applyNumberFormat="1" applyFont="1" applyFill="1" applyBorder="1" applyAlignment="1">
      <alignment horizontal="left" vertical="top" wrapText="1"/>
    </xf>
    <xf numFmtId="0" fontId="133" fillId="0" borderId="118" xfId="0" applyNumberFormat="1" applyFont="1" applyFill="1" applyBorder="1" applyAlignment="1">
      <alignment horizontal="left" vertical="top" wrapText="1"/>
    </xf>
    <xf numFmtId="0" fontId="119" fillId="0" borderId="104" xfId="0" applyFont="1" applyBorder="1" applyAlignment="1">
      <alignment horizontal="center" vertical="center"/>
    </xf>
    <xf numFmtId="0" fontId="119" fillId="0" borderId="106" xfId="0" applyFont="1" applyBorder="1" applyAlignment="1">
      <alignment horizontal="center" vertical="center"/>
    </xf>
    <xf numFmtId="0" fontId="119" fillId="0" borderId="83" xfId="0" applyFont="1" applyBorder="1" applyAlignment="1">
      <alignment horizontal="center" vertical="center"/>
    </xf>
    <xf numFmtId="0" fontId="119" fillId="0" borderId="73" xfId="0" applyFont="1" applyBorder="1" applyAlignment="1">
      <alignment horizontal="center" vertical="center"/>
    </xf>
    <xf numFmtId="0" fontId="118" fillId="0" borderId="125" xfId="0" applyFont="1" applyBorder="1" applyAlignment="1">
      <alignment horizontal="center" vertical="center" wrapText="1"/>
    </xf>
    <xf numFmtId="0" fontId="118" fillId="0" borderId="129" xfId="0" applyFont="1" applyBorder="1" applyAlignment="1">
      <alignment horizontal="center" vertical="center" wrapText="1"/>
    </xf>
  </cellXfs>
  <cellStyles count="20967">
    <cellStyle name="_RC VALUTEBIS WRILSI " xfId="18"/>
    <cellStyle name="=C:\WINNT35\SYSTEM32\COMMAND.COM" xfId="20964"/>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3" xfId="724"/>
    <cellStyle name="Calculation 2 10 4" xfId="725"/>
    <cellStyle name="Calculation 2 10 5" xfId="726"/>
    <cellStyle name="Calculation 2 11" xfId="727"/>
    <cellStyle name="Calculation 2 11 2" xfId="728"/>
    <cellStyle name="Calculation 2 11 3" xfId="729"/>
    <cellStyle name="Calculation 2 11 4" xfId="730"/>
    <cellStyle name="Calculation 2 11 5" xfId="731"/>
    <cellStyle name="Calculation 2 12" xfId="732"/>
    <cellStyle name="Calculation 2 12 2" xfId="733"/>
    <cellStyle name="Calculation 2 12 3" xfId="734"/>
    <cellStyle name="Calculation 2 12 4" xfId="735"/>
    <cellStyle name="Calculation 2 12 5" xfId="736"/>
    <cellStyle name="Calculation 2 13" xfId="737"/>
    <cellStyle name="Calculation 2 13 2" xfId="738"/>
    <cellStyle name="Calculation 2 13 3" xfId="739"/>
    <cellStyle name="Calculation 2 13 4" xfId="740"/>
    <cellStyle name="Calculation 2 14" xfId="741"/>
    <cellStyle name="Calculation 2 15" xfId="742"/>
    <cellStyle name="Calculation 2 16" xfId="743"/>
    <cellStyle name="Calculation 2 2" xfId="744"/>
    <cellStyle name="Calculation 2 2 2" xfId="745"/>
    <cellStyle name="Calculation 2 2 2 2" xfId="746"/>
    <cellStyle name="Calculation 2 2 2 3" xfId="747"/>
    <cellStyle name="Calculation 2 2 2 4" xfId="748"/>
    <cellStyle name="Calculation 2 2 3" xfId="749"/>
    <cellStyle name="Calculation 2 2 3 2" xfId="750"/>
    <cellStyle name="Calculation 2 2 3 3" xfId="751"/>
    <cellStyle name="Calculation 2 2 3 4" xfId="752"/>
    <cellStyle name="Calculation 2 2 4" xfId="753"/>
    <cellStyle name="Calculation 2 2 4 2" xfId="754"/>
    <cellStyle name="Calculation 2 2 4 3" xfId="755"/>
    <cellStyle name="Calculation 2 2 4 4" xfId="756"/>
    <cellStyle name="Calculation 2 2 5" xfId="757"/>
    <cellStyle name="Calculation 2 2 5 2" xfId="758"/>
    <cellStyle name="Calculation 2 2 5 3" xfId="759"/>
    <cellStyle name="Calculation 2 2 5 4" xfId="760"/>
    <cellStyle name="Calculation 2 2 6" xfId="761"/>
    <cellStyle name="Calculation 2 2 7" xfId="762"/>
    <cellStyle name="Calculation 2 2 8" xfId="763"/>
    <cellStyle name="Calculation 2 2 9" xfId="764"/>
    <cellStyle name="Calculation 2 3" xfId="765"/>
    <cellStyle name="Calculation 2 3 2" xfId="766"/>
    <cellStyle name="Calculation 2 3 3" xfId="767"/>
    <cellStyle name="Calculation 2 3 4" xfId="768"/>
    <cellStyle name="Calculation 2 3 5" xfId="769"/>
    <cellStyle name="Calculation 2 4" xfId="770"/>
    <cellStyle name="Calculation 2 4 2" xfId="771"/>
    <cellStyle name="Calculation 2 4 3" xfId="772"/>
    <cellStyle name="Calculation 2 4 4" xfId="773"/>
    <cellStyle name="Calculation 2 4 5" xfId="774"/>
    <cellStyle name="Calculation 2 5" xfId="775"/>
    <cellStyle name="Calculation 2 5 2" xfId="776"/>
    <cellStyle name="Calculation 2 5 3" xfId="777"/>
    <cellStyle name="Calculation 2 5 4" xfId="778"/>
    <cellStyle name="Calculation 2 5 5" xfId="779"/>
    <cellStyle name="Calculation 2 6" xfId="780"/>
    <cellStyle name="Calculation 2 6 2" xfId="781"/>
    <cellStyle name="Calculation 2 6 3" xfId="782"/>
    <cellStyle name="Calculation 2 6 4" xfId="783"/>
    <cellStyle name="Calculation 2 6 5" xfId="784"/>
    <cellStyle name="Calculation 2 7" xfId="785"/>
    <cellStyle name="Calculation 2 7 2" xfId="786"/>
    <cellStyle name="Calculation 2 7 3" xfId="787"/>
    <cellStyle name="Calculation 2 7 4" xfId="788"/>
    <cellStyle name="Calculation 2 7 5" xfId="789"/>
    <cellStyle name="Calculation 2 8" xfId="790"/>
    <cellStyle name="Calculation 2 8 2" xfId="791"/>
    <cellStyle name="Calculation 2 8 3" xfId="792"/>
    <cellStyle name="Calculation 2 8 4" xfId="793"/>
    <cellStyle name="Calculation 2 8 5" xfId="794"/>
    <cellStyle name="Calculation 2 9" xfId="795"/>
    <cellStyle name="Calculation 2 9 2" xfId="796"/>
    <cellStyle name="Calculation 2 9 3" xfId="797"/>
    <cellStyle name="Calculation 2 9 4" xfId="798"/>
    <cellStyle name="Calculation 2 9 5" xfId="799"/>
    <cellStyle name="Calculation 3" xfId="800"/>
    <cellStyle name="Calculation 3 2" xfId="801"/>
    <cellStyle name="Calculation 3 3" xfId="802"/>
    <cellStyle name="Calculation 4" xfId="803"/>
    <cellStyle name="Calculation 4 2" xfId="804"/>
    <cellStyle name="Calculation 4 3" xfId="805"/>
    <cellStyle name="Calculation 5" xfId="806"/>
    <cellStyle name="Calculation 5 2" xfId="807"/>
    <cellStyle name="Calculation 5 3" xfId="808"/>
    <cellStyle name="Calculation 6" xfId="809"/>
    <cellStyle name="Calculation 6 2" xfId="810"/>
    <cellStyle name="Calculation 6 3" xfId="811"/>
    <cellStyle name="Calculation 7" xfId="812"/>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0965"/>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2" xfId="9187"/>
    <cellStyle name="Gia's 3" xfId="9188"/>
    <cellStyle name="Gia's 4" xfId="9189"/>
    <cellStyle name="Gia's 5" xfId="9190"/>
    <cellStyle name="Gia's 6" xfId="9191"/>
    <cellStyle name="Gia's 7" xfId="9192"/>
    <cellStyle name="Gia's 8" xfId="9193"/>
    <cellStyle name="Gia's 9" xfId="9194"/>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Header1" xfId="9222"/>
    <cellStyle name="Header1 2" xfId="9223"/>
    <cellStyle name="Header1 3" xfId="9224"/>
    <cellStyle name="Header2" xfId="9225"/>
    <cellStyle name="Header2 2" xfId="9226"/>
    <cellStyle name="Header2 3" xfId="9227"/>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ighlightExposure" xfId="9323"/>
    <cellStyle name="highlightPercentage" xfId="9324"/>
    <cellStyle name="highlightText" xfId="9325"/>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3" xfId="9336"/>
    <cellStyle name="Input 2 10 4" xfId="9337"/>
    <cellStyle name="Input 2 10 5" xfId="9338"/>
    <cellStyle name="Input 2 11" xfId="9339"/>
    <cellStyle name="Input 2 11 2" xfId="9340"/>
    <cellStyle name="Input 2 11 3" xfId="9341"/>
    <cellStyle name="Input 2 11 4" xfId="9342"/>
    <cellStyle name="Input 2 11 5" xfId="9343"/>
    <cellStyle name="Input 2 12" xfId="9344"/>
    <cellStyle name="Input 2 12 2" xfId="9345"/>
    <cellStyle name="Input 2 12 3" xfId="9346"/>
    <cellStyle name="Input 2 12 4" xfId="9347"/>
    <cellStyle name="Input 2 12 5" xfId="9348"/>
    <cellStyle name="Input 2 13" xfId="9349"/>
    <cellStyle name="Input 2 13 2" xfId="9350"/>
    <cellStyle name="Input 2 13 3" xfId="9351"/>
    <cellStyle name="Input 2 13 4" xfId="9352"/>
    <cellStyle name="Input 2 14" xfId="9353"/>
    <cellStyle name="Input 2 15" xfId="9354"/>
    <cellStyle name="Input 2 16" xfId="9355"/>
    <cellStyle name="Input 2 2" xfId="9356"/>
    <cellStyle name="Input 2 2 2" xfId="9357"/>
    <cellStyle name="Input 2 2 2 2" xfId="9358"/>
    <cellStyle name="Input 2 2 2 3" xfId="9359"/>
    <cellStyle name="Input 2 2 2 4" xfId="9360"/>
    <cellStyle name="Input 2 2 3" xfId="9361"/>
    <cellStyle name="Input 2 2 3 2" xfId="9362"/>
    <cellStyle name="Input 2 2 3 3" xfId="9363"/>
    <cellStyle name="Input 2 2 3 4" xfId="9364"/>
    <cellStyle name="Input 2 2 4" xfId="9365"/>
    <cellStyle name="Input 2 2 4 2" xfId="9366"/>
    <cellStyle name="Input 2 2 4 3" xfId="9367"/>
    <cellStyle name="Input 2 2 4 4" xfId="9368"/>
    <cellStyle name="Input 2 2 5" xfId="9369"/>
    <cellStyle name="Input 2 2 5 2" xfId="9370"/>
    <cellStyle name="Input 2 2 5 3" xfId="9371"/>
    <cellStyle name="Input 2 2 5 4" xfId="9372"/>
    <cellStyle name="Input 2 2 6" xfId="9373"/>
    <cellStyle name="Input 2 2 7" xfId="9374"/>
    <cellStyle name="Input 2 2 8" xfId="9375"/>
    <cellStyle name="Input 2 2 9" xfId="9376"/>
    <cellStyle name="Input 2 3" xfId="9377"/>
    <cellStyle name="Input 2 3 2" xfId="9378"/>
    <cellStyle name="Input 2 3 3" xfId="9379"/>
    <cellStyle name="Input 2 3 4" xfId="9380"/>
    <cellStyle name="Input 2 3 5" xfId="9381"/>
    <cellStyle name="Input 2 4" xfId="9382"/>
    <cellStyle name="Input 2 4 2" xfId="9383"/>
    <cellStyle name="Input 2 4 3" xfId="9384"/>
    <cellStyle name="Input 2 4 4" xfId="9385"/>
    <cellStyle name="Input 2 4 5" xfId="9386"/>
    <cellStyle name="Input 2 5" xfId="9387"/>
    <cellStyle name="Input 2 5 2" xfId="9388"/>
    <cellStyle name="Input 2 5 3" xfId="9389"/>
    <cellStyle name="Input 2 5 4" xfId="9390"/>
    <cellStyle name="Input 2 5 5" xfId="9391"/>
    <cellStyle name="Input 2 6" xfId="9392"/>
    <cellStyle name="Input 2 6 2" xfId="9393"/>
    <cellStyle name="Input 2 6 3" xfId="9394"/>
    <cellStyle name="Input 2 6 4" xfId="9395"/>
    <cellStyle name="Input 2 6 5" xfId="9396"/>
    <cellStyle name="Input 2 7" xfId="9397"/>
    <cellStyle name="Input 2 7 2" xfId="9398"/>
    <cellStyle name="Input 2 7 3" xfId="9399"/>
    <cellStyle name="Input 2 7 4" xfId="9400"/>
    <cellStyle name="Input 2 7 5" xfId="9401"/>
    <cellStyle name="Input 2 8" xfId="9402"/>
    <cellStyle name="Input 2 8 2" xfId="9403"/>
    <cellStyle name="Input 2 8 3" xfId="9404"/>
    <cellStyle name="Input 2 8 4" xfId="9405"/>
    <cellStyle name="Input 2 8 5" xfId="9406"/>
    <cellStyle name="Input 2 9" xfId="9407"/>
    <cellStyle name="Input 2 9 2" xfId="9408"/>
    <cellStyle name="Input 2 9 3" xfId="9409"/>
    <cellStyle name="Input 2 9 4" xfId="9410"/>
    <cellStyle name="Input 2 9 5" xfId="9411"/>
    <cellStyle name="Input 3" xfId="9412"/>
    <cellStyle name="Input 3 2" xfId="9413"/>
    <cellStyle name="Input 3 3" xfId="9414"/>
    <cellStyle name="Input 4" xfId="9415"/>
    <cellStyle name="Input 4 2" xfId="9416"/>
    <cellStyle name="Input 4 3" xfId="9417"/>
    <cellStyle name="Input 5" xfId="9418"/>
    <cellStyle name="Input 5 2" xfId="9419"/>
    <cellStyle name="Input 5 3" xfId="9420"/>
    <cellStyle name="Input 6" xfId="9421"/>
    <cellStyle name="Input 6 2" xfId="9422"/>
    <cellStyle name="Input 6 3" xfId="9423"/>
    <cellStyle name="Input 7" xfId="9424"/>
    <cellStyle name="inputExposure" xfId="9425"/>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0963"/>
    <cellStyle name="Normal 122" xfId="20960"/>
    <cellStyle name="Normal 123" xfId="20966"/>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pital &amp; RWA N 2 2" xfId="20961"/>
    <cellStyle name="Normal_Casestdy draft" xfId="15"/>
    <cellStyle name="Normal_Casestdy draft 2" xfId="9"/>
    <cellStyle name="Normalny_Eksport 2000 - F" xfId="20382"/>
    <cellStyle name="Note 2" xfId="20383"/>
    <cellStyle name="Note 2 10" xfId="20384"/>
    <cellStyle name="Note 2 10 2" xfId="20385"/>
    <cellStyle name="Note 2 10 3" xfId="20386"/>
    <cellStyle name="Note 2 10 4" xfId="20387"/>
    <cellStyle name="Note 2 10 5" xfId="20388"/>
    <cellStyle name="Note 2 11" xfId="20389"/>
    <cellStyle name="Note 2 11 2" xfId="20390"/>
    <cellStyle name="Note 2 11 3" xfId="20391"/>
    <cellStyle name="Note 2 11 4" xfId="20392"/>
    <cellStyle name="Note 2 11 5" xfId="20393"/>
    <cellStyle name="Note 2 12" xfId="20394"/>
    <cellStyle name="Note 2 12 2" xfId="20395"/>
    <cellStyle name="Note 2 12 3" xfId="20396"/>
    <cellStyle name="Note 2 12 4" xfId="20397"/>
    <cellStyle name="Note 2 12 5" xfId="20398"/>
    <cellStyle name="Note 2 13" xfId="20399"/>
    <cellStyle name="Note 2 13 2" xfId="20400"/>
    <cellStyle name="Note 2 13 3" xfId="20401"/>
    <cellStyle name="Note 2 13 4" xfId="20402"/>
    <cellStyle name="Note 2 13 5" xfId="20403"/>
    <cellStyle name="Note 2 14" xfId="20404"/>
    <cellStyle name="Note 2 14 2" xfId="20405"/>
    <cellStyle name="Note 2 15" xfId="20406"/>
    <cellStyle name="Note 2 15 2" xfId="20407"/>
    <cellStyle name="Note 2 16" xfId="20408"/>
    <cellStyle name="Note 2 17" xfId="20409"/>
    <cellStyle name="Note 2 2" xfId="20410"/>
    <cellStyle name="Note 2 2 10" xfId="20411"/>
    <cellStyle name="Note 2 2 2" xfId="20412"/>
    <cellStyle name="Note 2 2 2 2" xfId="20413"/>
    <cellStyle name="Note 2 2 2 3" xfId="20414"/>
    <cellStyle name="Note 2 2 2 4" xfId="20415"/>
    <cellStyle name="Note 2 2 2 5" xfId="20416"/>
    <cellStyle name="Note 2 2 3" xfId="20417"/>
    <cellStyle name="Note 2 2 3 2" xfId="20418"/>
    <cellStyle name="Note 2 2 3 3" xfId="20419"/>
    <cellStyle name="Note 2 2 3 4" xfId="20420"/>
    <cellStyle name="Note 2 2 3 5" xfId="20421"/>
    <cellStyle name="Note 2 2 4" xfId="20422"/>
    <cellStyle name="Note 2 2 4 2" xfId="20423"/>
    <cellStyle name="Note 2 2 4 3" xfId="20424"/>
    <cellStyle name="Note 2 2 4 4" xfId="20425"/>
    <cellStyle name="Note 2 2 5" xfId="20426"/>
    <cellStyle name="Note 2 2 5 2" xfId="20427"/>
    <cellStyle name="Note 2 2 5 3" xfId="20428"/>
    <cellStyle name="Note 2 2 5 4" xfId="20429"/>
    <cellStyle name="Note 2 2 6" xfId="20430"/>
    <cellStyle name="Note 2 2 7" xfId="20431"/>
    <cellStyle name="Note 2 2 8" xfId="20432"/>
    <cellStyle name="Note 2 2 9" xfId="20433"/>
    <cellStyle name="Note 2 3" xfId="20434"/>
    <cellStyle name="Note 2 3 2" xfId="20435"/>
    <cellStyle name="Note 2 3 3" xfId="20436"/>
    <cellStyle name="Note 2 3 4" xfId="20437"/>
    <cellStyle name="Note 2 3 5" xfId="20438"/>
    <cellStyle name="Note 2 4" xfId="20439"/>
    <cellStyle name="Note 2 4 2" xfId="20440"/>
    <cellStyle name="Note 2 4 2 2" xfId="20441"/>
    <cellStyle name="Note 2 4 3" xfId="20442"/>
    <cellStyle name="Note 2 4 3 2" xfId="20443"/>
    <cellStyle name="Note 2 4 4" xfId="20444"/>
    <cellStyle name="Note 2 4 4 2" xfId="20445"/>
    <cellStyle name="Note 2 4 5" xfId="20446"/>
    <cellStyle name="Note 2 4 6" xfId="20447"/>
    <cellStyle name="Note 2 4 7" xfId="20448"/>
    <cellStyle name="Note 2 5" xfId="20449"/>
    <cellStyle name="Note 2 5 2" xfId="20450"/>
    <cellStyle name="Note 2 5 2 2" xfId="20451"/>
    <cellStyle name="Note 2 5 3" xfId="20452"/>
    <cellStyle name="Note 2 5 3 2" xfId="20453"/>
    <cellStyle name="Note 2 5 4" xfId="20454"/>
    <cellStyle name="Note 2 5 4 2" xfId="20455"/>
    <cellStyle name="Note 2 5 5" xfId="20456"/>
    <cellStyle name="Note 2 5 6" xfId="20457"/>
    <cellStyle name="Note 2 5 7" xfId="20458"/>
    <cellStyle name="Note 2 6" xfId="20459"/>
    <cellStyle name="Note 2 6 2" xfId="20460"/>
    <cellStyle name="Note 2 6 2 2" xfId="20461"/>
    <cellStyle name="Note 2 6 3" xfId="20462"/>
    <cellStyle name="Note 2 6 3 2" xfId="20463"/>
    <cellStyle name="Note 2 6 4" xfId="20464"/>
    <cellStyle name="Note 2 6 4 2" xfId="20465"/>
    <cellStyle name="Note 2 6 5" xfId="20466"/>
    <cellStyle name="Note 2 6 6" xfId="20467"/>
    <cellStyle name="Note 2 6 7" xfId="20468"/>
    <cellStyle name="Note 2 7" xfId="20469"/>
    <cellStyle name="Note 2 7 2" xfId="20470"/>
    <cellStyle name="Note 2 7 2 2" xfId="20471"/>
    <cellStyle name="Note 2 7 3" xfId="20472"/>
    <cellStyle name="Note 2 7 3 2" xfId="20473"/>
    <cellStyle name="Note 2 7 4" xfId="20474"/>
    <cellStyle name="Note 2 7 4 2" xfId="20475"/>
    <cellStyle name="Note 2 7 5" xfId="20476"/>
    <cellStyle name="Note 2 7 6" xfId="20477"/>
    <cellStyle name="Note 2 7 7" xfId="20478"/>
    <cellStyle name="Note 2 8" xfId="20479"/>
    <cellStyle name="Note 2 8 2" xfId="20480"/>
    <cellStyle name="Note 2 8 3" xfId="20481"/>
    <cellStyle name="Note 2 8 4" xfId="20482"/>
    <cellStyle name="Note 2 8 5" xfId="20483"/>
    <cellStyle name="Note 2 9" xfId="20484"/>
    <cellStyle name="Note 2 9 2" xfId="20485"/>
    <cellStyle name="Note 2 9 3" xfId="20486"/>
    <cellStyle name="Note 2 9 4" xfId="20487"/>
    <cellStyle name="Note 2 9 5" xfId="20488"/>
    <cellStyle name="Note 3 2" xfId="20489"/>
    <cellStyle name="Note 3 2 2" xfId="20490"/>
    <cellStyle name="Note 3 2 3" xfId="20491"/>
    <cellStyle name="Note 3 3" xfId="20492"/>
    <cellStyle name="Note 3 3 2" xfId="20493"/>
    <cellStyle name="Note 3 4" xfId="20494"/>
    <cellStyle name="Note 3 5" xfId="20495"/>
    <cellStyle name="Note 4 2" xfId="20496"/>
    <cellStyle name="Note 4 2 2" xfId="20497"/>
    <cellStyle name="Note 4 2 3" xfId="20498"/>
    <cellStyle name="Note 4 3" xfId="20499"/>
    <cellStyle name="Note 4 4" xfId="20500"/>
    <cellStyle name="Note 4 5" xfId="20501"/>
    <cellStyle name="Note 5" xfId="20502"/>
    <cellStyle name="Note 5 2" xfId="20503"/>
    <cellStyle name="Note 5 2 2" xfId="20504"/>
    <cellStyle name="Note 5 3" xfId="20505"/>
    <cellStyle name="Note 5 3 2" xfId="20506"/>
    <cellStyle name="Note 5 4" xfId="20507"/>
    <cellStyle name="Note 5 5" xfId="20508"/>
    <cellStyle name="Note 6" xfId="20509"/>
    <cellStyle name="Note 6 2" xfId="20510"/>
    <cellStyle name="Note 6 2 2" xfId="20511"/>
    <cellStyle name="Note 6 3" xfId="20512"/>
    <cellStyle name="Note 6 4" xfId="20513"/>
    <cellStyle name="Note 7" xfId="20514"/>
    <cellStyle name="Note 8" xfId="20515"/>
    <cellStyle name="Note 8 2" xfId="20516"/>
    <cellStyle name="Note 9" xfId="20517"/>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Heading" xfId="20525"/>
    <cellStyle name="OptionHeading 2" xfId="20526"/>
    <cellStyle name="OptionHeading 3" xfId="20527"/>
    <cellStyle name="Output 2" xfId="20528"/>
    <cellStyle name="Output 2 10" xfId="20529"/>
    <cellStyle name="Output 2 10 2" xfId="20530"/>
    <cellStyle name="Output 2 10 3" xfId="20531"/>
    <cellStyle name="Output 2 10 4" xfId="20532"/>
    <cellStyle name="Output 2 10 5" xfId="20533"/>
    <cellStyle name="Output 2 11" xfId="20534"/>
    <cellStyle name="Output 2 11 2" xfId="20535"/>
    <cellStyle name="Output 2 11 3" xfId="20536"/>
    <cellStyle name="Output 2 11 4" xfId="20537"/>
    <cellStyle name="Output 2 11 5" xfId="20538"/>
    <cellStyle name="Output 2 12" xfId="20539"/>
    <cellStyle name="Output 2 12 2" xfId="20540"/>
    <cellStyle name="Output 2 12 3" xfId="20541"/>
    <cellStyle name="Output 2 12 4" xfId="20542"/>
    <cellStyle name="Output 2 12 5" xfId="20543"/>
    <cellStyle name="Output 2 13" xfId="20544"/>
    <cellStyle name="Output 2 13 2" xfId="20545"/>
    <cellStyle name="Output 2 13 3" xfId="20546"/>
    <cellStyle name="Output 2 13 4" xfId="20547"/>
    <cellStyle name="Output 2 14" xfId="20548"/>
    <cellStyle name="Output 2 15" xfId="20549"/>
    <cellStyle name="Output 2 16" xfId="20550"/>
    <cellStyle name="Output 2 2" xfId="20551"/>
    <cellStyle name="Output 2 2 2" xfId="20552"/>
    <cellStyle name="Output 2 2 2 2" xfId="20553"/>
    <cellStyle name="Output 2 2 2 3" xfId="20554"/>
    <cellStyle name="Output 2 2 2 4" xfId="20555"/>
    <cellStyle name="Output 2 2 3" xfId="20556"/>
    <cellStyle name="Output 2 2 3 2" xfId="20557"/>
    <cellStyle name="Output 2 2 3 3" xfId="20558"/>
    <cellStyle name="Output 2 2 3 4" xfId="20559"/>
    <cellStyle name="Output 2 2 4" xfId="20560"/>
    <cellStyle name="Output 2 2 4 2" xfId="20561"/>
    <cellStyle name="Output 2 2 4 3" xfId="20562"/>
    <cellStyle name="Output 2 2 4 4" xfId="20563"/>
    <cellStyle name="Output 2 2 5" xfId="20564"/>
    <cellStyle name="Output 2 2 5 2" xfId="20565"/>
    <cellStyle name="Output 2 2 5 3" xfId="20566"/>
    <cellStyle name="Output 2 2 5 4" xfId="20567"/>
    <cellStyle name="Output 2 2 6" xfId="20568"/>
    <cellStyle name="Output 2 2 7" xfId="20569"/>
    <cellStyle name="Output 2 2 8" xfId="20570"/>
    <cellStyle name="Output 2 2 9" xfId="20571"/>
    <cellStyle name="Output 2 3" xfId="20572"/>
    <cellStyle name="Output 2 3 2" xfId="20573"/>
    <cellStyle name="Output 2 3 3" xfId="20574"/>
    <cellStyle name="Output 2 3 4" xfId="20575"/>
    <cellStyle name="Output 2 3 5" xfId="20576"/>
    <cellStyle name="Output 2 4" xfId="20577"/>
    <cellStyle name="Output 2 4 2" xfId="20578"/>
    <cellStyle name="Output 2 4 3" xfId="20579"/>
    <cellStyle name="Output 2 4 4" xfId="20580"/>
    <cellStyle name="Output 2 4 5" xfId="20581"/>
    <cellStyle name="Output 2 5" xfId="20582"/>
    <cellStyle name="Output 2 5 2" xfId="20583"/>
    <cellStyle name="Output 2 5 3" xfId="20584"/>
    <cellStyle name="Output 2 5 4" xfId="20585"/>
    <cellStyle name="Output 2 5 5" xfId="20586"/>
    <cellStyle name="Output 2 6" xfId="20587"/>
    <cellStyle name="Output 2 6 2" xfId="20588"/>
    <cellStyle name="Output 2 6 3" xfId="20589"/>
    <cellStyle name="Output 2 6 4" xfId="20590"/>
    <cellStyle name="Output 2 6 5" xfId="20591"/>
    <cellStyle name="Output 2 7" xfId="20592"/>
    <cellStyle name="Output 2 7 2" xfId="20593"/>
    <cellStyle name="Output 2 7 3" xfId="20594"/>
    <cellStyle name="Output 2 7 4" xfId="20595"/>
    <cellStyle name="Output 2 7 5" xfId="20596"/>
    <cellStyle name="Output 2 8" xfId="20597"/>
    <cellStyle name="Output 2 8 2" xfId="20598"/>
    <cellStyle name="Output 2 8 3" xfId="20599"/>
    <cellStyle name="Output 2 8 4" xfId="20600"/>
    <cellStyle name="Output 2 8 5" xfId="20601"/>
    <cellStyle name="Output 2 9" xfId="20602"/>
    <cellStyle name="Output 2 9 2" xfId="20603"/>
    <cellStyle name="Output 2 9 3" xfId="20604"/>
    <cellStyle name="Output 2 9 4" xfId="20605"/>
    <cellStyle name="Output 2 9 5" xfId="20606"/>
    <cellStyle name="Output 3" xfId="20607"/>
    <cellStyle name="Output 3 2" xfId="20608"/>
    <cellStyle name="Output 3 3" xfId="20609"/>
    <cellStyle name="Output 4" xfId="20610"/>
    <cellStyle name="Output 4 2" xfId="20611"/>
    <cellStyle name="Output 4 3" xfId="20612"/>
    <cellStyle name="Output 5" xfId="20613"/>
    <cellStyle name="Output 5 2" xfId="20614"/>
    <cellStyle name="Output 5 3" xfId="20615"/>
    <cellStyle name="Output 6" xfId="20616"/>
    <cellStyle name="Output 6 2" xfId="20617"/>
    <cellStyle name="Output 6 3" xfId="20618"/>
    <cellStyle name="Output 7" xfId="20619"/>
    <cellStyle name="Percen - Style1" xfId="20620"/>
    <cellStyle name="Percent" xfId="20962"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ParameterE" xfId="20787"/>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3" xfId="20826"/>
    <cellStyle name="Total 2 10 4" xfId="20827"/>
    <cellStyle name="Total 2 10 5" xfId="20828"/>
    <cellStyle name="Total 2 11" xfId="20829"/>
    <cellStyle name="Total 2 11 2" xfId="20830"/>
    <cellStyle name="Total 2 11 3" xfId="20831"/>
    <cellStyle name="Total 2 11 4" xfId="20832"/>
    <cellStyle name="Total 2 11 5" xfId="20833"/>
    <cellStyle name="Total 2 12" xfId="20834"/>
    <cellStyle name="Total 2 12 2" xfId="20835"/>
    <cellStyle name="Total 2 12 3" xfId="20836"/>
    <cellStyle name="Total 2 12 4" xfId="20837"/>
    <cellStyle name="Total 2 12 5" xfId="20838"/>
    <cellStyle name="Total 2 13" xfId="20839"/>
    <cellStyle name="Total 2 13 2" xfId="20840"/>
    <cellStyle name="Total 2 13 3" xfId="20841"/>
    <cellStyle name="Total 2 13 4" xfId="20842"/>
    <cellStyle name="Total 2 14" xfId="20843"/>
    <cellStyle name="Total 2 15" xfId="20844"/>
    <cellStyle name="Total 2 16" xfId="20845"/>
    <cellStyle name="Total 2 2" xfId="20846"/>
    <cellStyle name="Total 2 2 2" xfId="20847"/>
    <cellStyle name="Total 2 2 2 2" xfId="20848"/>
    <cellStyle name="Total 2 2 2 3" xfId="20849"/>
    <cellStyle name="Total 2 2 2 4" xfId="20850"/>
    <cellStyle name="Total 2 2 3" xfId="20851"/>
    <cellStyle name="Total 2 2 3 2" xfId="20852"/>
    <cellStyle name="Total 2 2 3 3" xfId="20853"/>
    <cellStyle name="Total 2 2 3 4" xfId="20854"/>
    <cellStyle name="Total 2 2 4" xfId="20855"/>
    <cellStyle name="Total 2 2 4 2" xfId="20856"/>
    <cellStyle name="Total 2 2 4 3" xfId="20857"/>
    <cellStyle name="Total 2 2 4 4" xfId="20858"/>
    <cellStyle name="Total 2 2 5" xfId="20859"/>
    <cellStyle name="Total 2 2 5 2" xfId="20860"/>
    <cellStyle name="Total 2 2 5 3" xfId="20861"/>
    <cellStyle name="Total 2 2 5 4" xfId="20862"/>
    <cellStyle name="Total 2 2 6" xfId="20863"/>
    <cellStyle name="Total 2 2 7" xfId="20864"/>
    <cellStyle name="Total 2 2 8" xfId="20865"/>
    <cellStyle name="Total 2 2 9" xfId="20866"/>
    <cellStyle name="Total 2 3" xfId="20867"/>
    <cellStyle name="Total 2 3 2" xfId="20868"/>
    <cellStyle name="Total 2 3 3" xfId="20869"/>
    <cellStyle name="Total 2 3 4" xfId="20870"/>
    <cellStyle name="Total 2 3 5" xfId="20871"/>
    <cellStyle name="Total 2 4" xfId="20872"/>
    <cellStyle name="Total 2 4 2" xfId="20873"/>
    <cellStyle name="Total 2 4 3" xfId="20874"/>
    <cellStyle name="Total 2 4 4" xfId="20875"/>
    <cellStyle name="Total 2 4 5" xfId="20876"/>
    <cellStyle name="Total 2 5" xfId="20877"/>
    <cellStyle name="Total 2 5 2" xfId="20878"/>
    <cellStyle name="Total 2 5 3" xfId="20879"/>
    <cellStyle name="Total 2 5 4" xfId="20880"/>
    <cellStyle name="Total 2 5 5" xfId="20881"/>
    <cellStyle name="Total 2 6" xfId="20882"/>
    <cellStyle name="Total 2 6 2" xfId="20883"/>
    <cellStyle name="Total 2 6 3" xfId="20884"/>
    <cellStyle name="Total 2 6 4" xfId="20885"/>
    <cellStyle name="Total 2 6 5" xfId="20886"/>
    <cellStyle name="Total 2 7" xfId="20887"/>
    <cellStyle name="Total 2 7 2" xfId="20888"/>
    <cellStyle name="Total 2 7 3" xfId="20889"/>
    <cellStyle name="Total 2 7 4" xfId="20890"/>
    <cellStyle name="Total 2 7 5" xfId="20891"/>
    <cellStyle name="Total 2 8" xfId="20892"/>
    <cellStyle name="Total 2 8 2" xfId="20893"/>
    <cellStyle name="Total 2 8 3" xfId="20894"/>
    <cellStyle name="Total 2 8 4" xfId="20895"/>
    <cellStyle name="Total 2 8 5" xfId="20896"/>
    <cellStyle name="Total 2 9" xfId="20897"/>
    <cellStyle name="Total 2 9 2" xfId="20898"/>
    <cellStyle name="Total 2 9 3" xfId="20899"/>
    <cellStyle name="Total 2 9 4" xfId="20900"/>
    <cellStyle name="Total 2 9 5" xfId="20901"/>
    <cellStyle name="Total 3" xfId="20902"/>
    <cellStyle name="Total 3 2" xfId="20903"/>
    <cellStyle name="Total 3 3" xfId="20904"/>
    <cellStyle name="Total 4" xfId="20905"/>
    <cellStyle name="Total 4 2" xfId="20906"/>
    <cellStyle name="Total 4 3" xfId="20907"/>
    <cellStyle name="Total 5" xfId="20908"/>
    <cellStyle name="Total 5 2" xfId="20909"/>
    <cellStyle name="Total 5 3" xfId="20910"/>
    <cellStyle name="Total 6" xfId="20911"/>
    <cellStyle name="Total 6 2" xfId="20912"/>
    <cellStyle name="Total 6 3" xfId="20913"/>
    <cellStyle name="Total 7" xfId="20914"/>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SA\FSA-SGSP\CGP\temp\3.%20&#4330;&#4309;&#4314;&#4312;&#4314;&#4308;&#4305;&#4308;&#4305;&#4312;%20&#4320;&#4308;&#4306;&#4323;&#4314;&#4304;&#4330;&#4312;&#4308;&#4305;&#4328;&#4312;\5.%20Pillar%203\Bank%20questions\1%20Consolidated%20Q&amp;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C37"/>
  <sheetViews>
    <sheetView tabSelected="1" zoomScale="80" zoomScaleNormal="80" workbookViewId="0">
      <selection activeCell="B5" sqref="B5"/>
    </sheetView>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706"/>
      <c r="B1" s="707" t="s">
        <v>222</v>
      </c>
      <c r="C1" s="706"/>
    </row>
    <row r="2" spans="1:3">
      <c r="A2" s="708">
        <v>1</v>
      </c>
      <c r="B2" s="709" t="s">
        <v>223</v>
      </c>
      <c r="C2" s="702" t="s">
        <v>734</v>
      </c>
    </row>
    <row r="3" spans="1:3">
      <c r="A3" s="708">
        <v>2</v>
      </c>
      <c r="B3" s="710" t="s">
        <v>219</v>
      </c>
      <c r="C3" s="702" t="s">
        <v>713</v>
      </c>
    </row>
    <row r="4" spans="1:3">
      <c r="A4" s="708">
        <v>3</v>
      </c>
      <c r="B4" s="711" t="s">
        <v>224</v>
      </c>
      <c r="C4" s="702" t="s">
        <v>720</v>
      </c>
    </row>
    <row r="5" spans="1:3">
      <c r="A5" s="712">
        <v>4</v>
      </c>
      <c r="B5" s="713" t="s">
        <v>220</v>
      </c>
      <c r="C5" s="702" t="s">
        <v>735</v>
      </c>
    </row>
    <row r="6" spans="1:3" s="122" customFormat="1" ht="45.75" customHeight="1">
      <c r="A6" s="756" t="s">
        <v>296</v>
      </c>
      <c r="B6" s="757"/>
      <c r="C6" s="757"/>
    </row>
    <row r="7" spans="1:3" ht="15">
      <c r="A7" s="714" t="s">
        <v>29</v>
      </c>
      <c r="B7" s="707" t="s">
        <v>221</v>
      </c>
    </row>
    <row r="8" spans="1:3">
      <c r="A8" s="706">
        <v>1</v>
      </c>
      <c r="B8" s="153" t="s">
        <v>20</v>
      </c>
    </row>
    <row r="9" spans="1:3">
      <c r="A9" s="706">
        <v>2</v>
      </c>
      <c r="B9" s="715" t="s">
        <v>21</v>
      </c>
    </row>
    <row r="10" spans="1:3">
      <c r="A10" s="706">
        <v>3</v>
      </c>
      <c r="B10" s="715" t="s">
        <v>22</v>
      </c>
    </row>
    <row r="11" spans="1:3">
      <c r="A11" s="706">
        <v>4</v>
      </c>
      <c r="B11" s="715" t="s">
        <v>23</v>
      </c>
      <c r="C11" s="48"/>
    </row>
    <row r="12" spans="1:3">
      <c r="A12" s="706">
        <v>5</v>
      </c>
      <c r="B12" s="715" t="s">
        <v>24</v>
      </c>
    </row>
    <row r="13" spans="1:3">
      <c r="A13" s="706">
        <v>6</v>
      </c>
      <c r="B13" s="716" t="s">
        <v>231</v>
      </c>
    </row>
    <row r="14" spans="1:3">
      <c r="A14" s="706">
        <v>7</v>
      </c>
      <c r="B14" s="715" t="s">
        <v>225</v>
      </c>
    </row>
    <row r="15" spans="1:3">
      <c r="A15" s="706">
        <v>8</v>
      </c>
      <c r="B15" s="715" t="s">
        <v>226</v>
      </c>
    </row>
    <row r="16" spans="1:3">
      <c r="A16" s="706">
        <v>9</v>
      </c>
      <c r="B16" s="715" t="s">
        <v>25</v>
      </c>
    </row>
    <row r="17" spans="1:2">
      <c r="A17" s="717" t="s">
        <v>295</v>
      </c>
      <c r="B17" s="715" t="s">
        <v>282</v>
      </c>
    </row>
    <row r="18" spans="1:2">
      <c r="A18" s="717" t="s">
        <v>736</v>
      </c>
      <c r="B18" s="715" t="s">
        <v>737</v>
      </c>
    </row>
    <row r="19" spans="1:2">
      <c r="A19" s="717" t="s">
        <v>738</v>
      </c>
      <c r="B19" s="715" t="s">
        <v>739</v>
      </c>
    </row>
    <row r="20" spans="1:2">
      <c r="A20" s="706">
        <v>10</v>
      </c>
      <c r="B20" s="715" t="s">
        <v>26</v>
      </c>
    </row>
    <row r="21" spans="1:2">
      <c r="A21" s="706">
        <v>11</v>
      </c>
      <c r="B21" s="716" t="s">
        <v>227</v>
      </c>
    </row>
    <row r="22" spans="1:2">
      <c r="A22" s="706">
        <v>12</v>
      </c>
      <c r="B22" s="716" t="s">
        <v>27</v>
      </c>
    </row>
    <row r="23" spans="1:2">
      <c r="A23" s="706">
        <v>13</v>
      </c>
      <c r="B23" s="718" t="s">
        <v>228</v>
      </c>
    </row>
    <row r="24" spans="1:2">
      <c r="A24" s="706">
        <v>14</v>
      </c>
      <c r="B24" s="719" t="s">
        <v>253</v>
      </c>
    </row>
    <row r="25" spans="1:2">
      <c r="A25" s="720">
        <v>15</v>
      </c>
      <c r="B25" s="716" t="s">
        <v>28</v>
      </c>
    </row>
    <row r="26" spans="1:2">
      <c r="A26" s="720">
        <v>15.1</v>
      </c>
      <c r="B26" s="715" t="s">
        <v>309</v>
      </c>
    </row>
    <row r="27" spans="1:2">
      <c r="A27" s="720">
        <v>16</v>
      </c>
      <c r="B27" s="715" t="s">
        <v>373</v>
      </c>
    </row>
    <row r="28" spans="1:2">
      <c r="A28" s="720">
        <v>17</v>
      </c>
      <c r="B28" s="715" t="s">
        <v>414</v>
      </c>
    </row>
    <row r="29" spans="1:2">
      <c r="A29" s="720">
        <v>18</v>
      </c>
      <c r="B29" s="715" t="s">
        <v>703</v>
      </c>
    </row>
    <row r="30" spans="1:2">
      <c r="A30" s="720">
        <v>19</v>
      </c>
      <c r="B30" s="715" t="s">
        <v>704</v>
      </c>
    </row>
    <row r="31" spans="1:2">
      <c r="A31" s="720">
        <v>20</v>
      </c>
      <c r="B31" s="719" t="s">
        <v>705</v>
      </c>
    </row>
    <row r="32" spans="1:2">
      <c r="A32" s="720">
        <v>21</v>
      </c>
      <c r="B32" s="715" t="s">
        <v>530</v>
      </c>
    </row>
    <row r="33" spans="1:2">
      <c r="A33" s="720">
        <v>22</v>
      </c>
      <c r="B33" s="715" t="s">
        <v>706</v>
      </c>
    </row>
    <row r="34" spans="1:2">
      <c r="A34" s="720">
        <v>23</v>
      </c>
      <c r="B34" s="715" t="s">
        <v>707</v>
      </c>
    </row>
    <row r="35" spans="1:2">
      <c r="A35" s="720">
        <v>24</v>
      </c>
      <c r="B35" s="715" t="s">
        <v>708</v>
      </c>
    </row>
    <row r="36" spans="1:2">
      <c r="A36" s="720">
        <v>25</v>
      </c>
      <c r="B36" s="715" t="s">
        <v>415</v>
      </c>
    </row>
    <row r="37" spans="1:2">
      <c r="A37" s="720">
        <v>26</v>
      </c>
      <c r="B37" s="715" t="s">
        <v>552</v>
      </c>
    </row>
  </sheetData>
  <mergeCells count="1">
    <mergeCell ref="A6:C6"/>
  </mergeCells>
  <hyperlinks>
    <hyperlink ref="B9" location="'2. SOFP'!A1" display="Balance Sheet"/>
    <hyperlink ref="B12" location="'5. RWA '!A1" display="Risk-Weighted Assets (RWA)"/>
    <hyperlink ref="B8" location="'1. key ratios '!A1" display="Key ratios"/>
    <hyperlink ref="B10" location="'3. SO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20" location="'10. CC2'!A1" display="Reconciliation of regulatory capital to balance sheet "/>
    <hyperlink ref="B21" location="'11. CRWA '!A1" display="Credit risk weighted risk exposures"/>
    <hyperlink ref="B22" location="'12. CRM'!A1" display="Credit risk mitigation"/>
    <hyperlink ref="B23" location="'13. CRME '!A1" display="Standardized approach: Credit risk, effect of credit risk mitigation"/>
    <hyperlink ref="B25" location="'15. CCR '!A1" display="Counterparty credit risk"/>
    <hyperlink ref="B24" location="'14. LCR'!A1" display="Liquidity Coverage Ratio"/>
    <hyperlink ref="B17" location="'9.1. Capital Requirements'!A1" display="Capital Adequacy Requirements"/>
    <hyperlink ref="B26" location="'15.1 LR'!A1" display="Leverage Ratio"/>
    <hyperlink ref="B27" location="'16. NSFR'!A1" display="Net Stable Funding Ratio"/>
    <hyperlink ref="B28" location="' 17. Residual Maturity'!A1" display="Exposures distributed by residual maturity and Risk Classes"/>
    <hyperlink ref="B29" location="'18. Assets by Exposure classes'!A1" display="Gross carrying value, book value, reserves, write-offs and reserve charges by risk classes"/>
    <hyperlink ref="B30" location="'19. Assets by Risk Sectors'!A1" display="Gross carrying value, book value, reserves, write-offs and reserve charges by Sectors of income source"/>
    <hyperlink ref="B32" location="'21. NPL'!A1" display="Changes in the stock of non-performing loans"/>
    <hyperlink ref="B33" location="'22. Quality'!A1" display="Distribution of loans, Debt securities  and Off-balance-sheet items according to  Risk classification and Past due days"/>
    <hyperlink ref="B34" location="'23. LTV'!A1" display="Loans Distributed according to LTV ratio, Loan reserves, Value of collateral for loans and loans secured by guarantees according to Risk classification and past due days"/>
    <hyperlink ref="B35" location="'24. Risk Sector'!A1" display="Loans and reserves on loans distributed according to Sectors of income source and risk classification"/>
    <hyperlink ref="B36" location="'25. Collateral'!A1" display="Loans, corporate debt securities and Off-balance-sheet items distributed by type of collateral"/>
    <hyperlink ref="B31" location="'20. Reserves'!A1" display="Change in reserve for loans and Corporate debt securities"/>
    <hyperlink ref="B37" location="'26. Retail Products'!A1" display="General information on retail products"/>
    <hyperlink ref="B19" location="'9.3. MREL2'!A1" display="MREL Components Breakdown by Maturity and Governing Law"/>
    <hyperlink ref="B18" location="'9.2. MREL1'!A1" display="Summary Information on Minimum Requirement for Own Funds and Eligible Liabilities (MREL)"/>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76" zoomScaleNormal="76" workbookViewId="0">
      <pane xSplit="1" ySplit="5" topLeftCell="B6" activePane="bottomRight" state="frozen"/>
      <selection activeCell="C16" sqref="C16"/>
      <selection pane="topRight" activeCell="C16" sqref="C16"/>
      <selection pane="bottomLeft" activeCell="C16" sqref="C16"/>
      <selection pane="bottomRight" activeCell="B19" sqref="B19"/>
    </sheetView>
  </sheetViews>
  <sheetFormatPr defaultColWidth="9.140625" defaultRowHeight="14.25"/>
  <cols>
    <col min="1" max="1" width="9.5703125" style="3" bestFit="1" customWidth="1"/>
    <col min="2" max="2" width="86" style="3" customWidth="1"/>
    <col min="3" max="3" width="13.7109375" style="3" bestFit="1" customWidth="1"/>
    <col min="4" max="4" width="13.7109375" style="4" bestFit="1" customWidth="1"/>
    <col min="5" max="5" width="13.5703125" style="4" bestFit="1" customWidth="1"/>
    <col min="6" max="6" width="13.7109375" style="4" bestFit="1" customWidth="1"/>
    <col min="7" max="7" width="14.28515625" style="4" bestFit="1" customWidth="1"/>
    <col min="8" max="8" width="6.7109375" style="5" customWidth="1"/>
    <col min="9" max="9" width="15.5703125" style="5" customWidth="1"/>
    <col min="10" max="10" width="13.5703125" style="5" bestFit="1" customWidth="1"/>
    <col min="11" max="11" width="14.28515625" style="5" bestFit="1" customWidth="1"/>
    <col min="12" max="12" width="15.28515625" style="5" customWidth="1"/>
    <col min="13" max="13" width="6.7109375" style="5" customWidth="1"/>
    <col min="14" max="16384" width="9.140625" style="5"/>
  </cols>
  <sheetData>
    <row r="1" spans="1:12">
      <c r="A1" s="2" t="s">
        <v>30</v>
      </c>
      <c r="B1" s="3" t="str">
        <f>Info!C2</f>
        <v>JSC " Halyk Bank Georgia"</v>
      </c>
    </row>
    <row r="2" spans="1:12">
      <c r="A2" s="2" t="s">
        <v>31</v>
      </c>
      <c r="B2" s="286">
        <v>45657</v>
      </c>
      <c r="C2" s="6"/>
      <c r="D2" s="7"/>
      <c r="E2" s="7"/>
      <c r="F2" s="7"/>
      <c r="G2" s="7"/>
      <c r="H2" s="8"/>
    </row>
    <row r="3" spans="1:12" ht="15" thickBot="1">
      <c r="A3" s="2"/>
      <c r="B3" s="6"/>
      <c r="C3" s="6"/>
      <c r="D3" s="7"/>
      <c r="E3" s="7"/>
      <c r="F3" s="7"/>
      <c r="G3" s="7"/>
      <c r="H3" s="8"/>
    </row>
    <row r="4" spans="1:12" ht="15" customHeight="1" thickBot="1">
      <c r="A4" s="9" t="s">
        <v>93</v>
      </c>
      <c r="B4" s="10" t="s">
        <v>92</v>
      </c>
      <c r="C4" s="10"/>
      <c r="D4" s="758" t="s">
        <v>700</v>
      </c>
      <c r="E4" s="759"/>
      <c r="F4" s="759"/>
      <c r="G4" s="760"/>
      <c r="H4" s="8"/>
      <c r="I4" s="761" t="s">
        <v>701</v>
      </c>
      <c r="J4" s="762"/>
      <c r="K4" s="762"/>
      <c r="L4" s="763"/>
    </row>
    <row r="5" spans="1:12">
      <c r="A5" s="11" t="s">
        <v>6</v>
      </c>
      <c r="B5" s="12"/>
      <c r="C5" s="284" t="str">
        <f>INT((MONTH($B$2))/3)&amp;"Q"&amp;"-"&amp;YEAR($B$2)</f>
        <v>4Q-2024</v>
      </c>
      <c r="D5" s="284" t="str">
        <f>IF(INT(MONTH($B$2))=3, "4"&amp;"Q"&amp;"-"&amp;YEAR($B$2)-1, IF(INT(MONTH($B$2))=6, "1"&amp;"Q"&amp;"-"&amp;YEAR($B$2), IF(INT(MONTH($B$2))=9, "2"&amp;"Q"&amp;"-"&amp;YEAR($B$2),IF(INT(MONTH($B$2))=12, "3"&amp;"Q"&amp;"-"&amp;YEAR($B$2), 0))))</f>
        <v>3Q-2024</v>
      </c>
      <c r="E5" s="284" t="str">
        <f>IF(INT(MONTH($B$2))=3, "3"&amp;"Q"&amp;"-"&amp;YEAR($B$2)-1, IF(INT(MONTH($B$2))=6, "4"&amp;"Q"&amp;"-"&amp;YEAR($B$2)-1, IF(INT(MONTH($B$2))=9, "1"&amp;"Q"&amp;"-"&amp;YEAR($B$2),IF(INT(MONTH($B$2))=12, "2"&amp;"Q"&amp;"-"&amp;YEAR($B$2), 0))))</f>
        <v>2Q-2024</v>
      </c>
      <c r="F5" s="284" t="str">
        <f>IF(INT(MONTH($B$2))=3, "2"&amp;"Q"&amp;"-"&amp;YEAR($B$2)-1, IF(INT(MONTH($B$2))=6, "3"&amp;"Q"&amp;"-"&amp;YEAR($B$2)-1, IF(INT(MONTH($B$2))=9, "4"&amp;"Q"&amp;"-"&amp;YEAR($B$2)-1,IF(INT(MONTH($B$2))=12, "1"&amp;"Q"&amp;"-"&amp;YEAR($B$2), 0))))</f>
        <v>1Q-2024</v>
      </c>
      <c r="G5" s="285" t="str">
        <f>IF(INT(MONTH($B$2))=3, "1"&amp;"Q"&amp;"-"&amp;YEAR($B$2)-1, IF(INT(MONTH($B$2))=6, "2"&amp;"Q"&amp;"-"&amp;YEAR($B$2)-1, IF(INT(MONTH($B$2))=9, "3"&amp;"Q"&amp;"-"&amp;YEAR($B$2)-1,IF(INT(MONTH($B$2))=12, "4"&amp;"Q"&amp;"-"&amp;YEAR($B$2)-1, 0))))</f>
        <v>4Q-2023</v>
      </c>
      <c r="I5" s="504" t="str">
        <f>D5</f>
        <v>3Q-2024</v>
      </c>
      <c r="J5" s="284" t="str">
        <f t="shared" ref="J5:L5" si="0">E5</f>
        <v>2Q-2024</v>
      </c>
      <c r="K5" s="284" t="str">
        <f t="shared" si="0"/>
        <v>1Q-2024</v>
      </c>
      <c r="L5" s="285" t="str">
        <f t="shared" si="0"/>
        <v>4Q-2023</v>
      </c>
    </row>
    <row r="6" spans="1:12">
      <c r="B6" s="123" t="s">
        <v>91</v>
      </c>
      <c r="C6" s="287"/>
      <c r="D6" s="287"/>
      <c r="E6" s="287"/>
      <c r="F6" s="287"/>
      <c r="G6" s="288"/>
      <c r="I6" s="505"/>
      <c r="J6" s="287"/>
      <c r="K6" s="287"/>
      <c r="L6" s="288"/>
    </row>
    <row r="7" spans="1:12">
      <c r="A7" s="13"/>
      <c r="B7" s="124" t="s">
        <v>89</v>
      </c>
      <c r="C7" s="287"/>
      <c r="D7" s="287"/>
      <c r="E7" s="287"/>
      <c r="F7" s="287"/>
      <c r="G7" s="288"/>
      <c r="I7" s="505"/>
      <c r="J7" s="287"/>
      <c r="K7" s="287"/>
      <c r="L7" s="288"/>
    </row>
    <row r="8" spans="1:12">
      <c r="A8" s="289">
        <v>1</v>
      </c>
      <c r="B8" s="14" t="s">
        <v>363</v>
      </c>
      <c r="C8" s="526">
        <v>187615342.11999995</v>
      </c>
      <c r="D8" s="513">
        <v>182283199.15451092</v>
      </c>
      <c r="E8" s="513">
        <v>178343668.34</v>
      </c>
      <c r="F8" s="513">
        <v>172773200.33795455</v>
      </c>
      <c r="G8" s="514">
        <v>168527486.54000002</v>
      </c>
      <c r="I8" s="509">
        <v>0</v>
      </c>
      <c r="J8" s="510">
        <v>0</v>
      </c>
      <c r="K8" s="510">
        <v>0</v>
      </c>
      <c r="L8" s="511">
        <v>0</v>
      </c>
    </row>
    <row r="9" spans="1:12">
      <c r="A9" s="289">
        <v>2</v>
      </c>
      <c r="B9" s="14" t="s">
        <v>364</v>
      </c>
      <c r="C9" s="526">
        <v>247615342.11999995</v>
      </c>
      <c r="D9" s="513">
        <v>242283199.15451092</v>
      </c>
      <c r="E9" s="513">
        <v>238343668.34</v>
      </c>
      <c r="F9" s="513">
        <v>232773200.33795455</v>
      </c>
      <c r="G9" s="514">
        <v>198527486.54000002</v>
      </c>
      <c r="I9" s="509">
        <v>0</v>
      </c>
      <c r="J9" s="510">
        <v>0</v>
      </c>
      <c r="K9" s="510">
        <v>0</v>
      </c>
      <c r="L9" s="511">
        <v>0</v>
      </c>
    </row>
    <row r="10" spans="1:12">
      <c r="A10" s="289">
        <v>3</v>
      </c>
      <c r="B10" s="14" t="s">
        <v>142</v>
      </c>
      <c r="C10" s="526">
        <v>264500349.21999994</v>
      </c>
      <c r="D10" s="513">
        <v>258702344.65451092</v>
      </c>
      <c r="E10" s="513">
        <v>260880670.34</v>
      </c>
      <c r="F10" s="513">
        <v>254392201.64195454</v>
      </c>
      <c r="G10" s="514">
        <v>220099163.94000003</v>
      </c>
      <c r="I10" s="509">
        <v>0</v>
      </c>
      <c r="J10" s="510">
        <v>0</v>
      </c>
      <c r="K10" s="510">
        <v>0</v>
      </c>
      <c r="L10" s="511">
        <v>0</v>
      </c>
    </row>
    <row r="11" spans="1:12">
      <c r="A11" s="289">
        <v>4</v>
      </c>
      <c r="B11" s="14" t="s">
        <v>366</v>
      </c>
      <c r="C11" s="526">
        <v>148940652.54227725</v>
      </c>
      <c r="D11" s="513">
        <v>143582039.61301699</v>
      </c>
      <c r="E11" s="513">
        <v>139924324.3964954</v>
      </c>
      <c r="F11" s="513">
        <v>133292916.07776003</v>
      </c>
      <c r="G11" s="514">
        <v>134255736.89320508</v>
      </c>
      <c r="I11" s="509">
        <v>0</v>
      </c>
      <c r="J11" s="510">
        <v>0</v>
      </c>
      <c r="K11" s="510">
        <v>0</v>
      </c>
      <c r="L11" s="511">
        <v>0</v>
      </c>
    </row>
    <row r="12" spans="1:12">
      <c r="A12" s="289">
        <v>5</v>
      </c>
      <c r="B12" s="14" t="s">
        <v>367</v>
      </c>
      <c r="C12" s="526">
        <v>178634249.42599797</v>
      </c>
      <c r="D12" s="513">
        <v>172227436.38498771</v>
      </c>
      <c r="E12" s="513">
        <v>167991133.02016294</v>
      </c>
      <c r="F12" s="513">
        <v>160394175.16831201</v>
      </c>
      <c r="G12" s="514">
        <v>162611611.98801294</v>
      </c>
      <c r="I12" s="509">
        <v>0</v>
      </c>
      <c r="J12" s="510">
        <v>0</v>
      </c>
      <c r="K12" s="510">
        <v>0</v>
      </c>
      <c r="L12" s="511">
        <v>0</v>
      </c>
    </row>
    <row r="13" spans="1:12">
      <c r="A13" s="289">
        <v>6</v>
      </c>
      <c r="B13" s="14" t="s">
        <v>365</v>
      </c>
      <c r="C13" s="526">
        <v>217951802.38320008</v>
      </c>
      <c r="D13" s="513">
        <v>210147761.5520854</v>
      </c>
      <c r="E13" s="513">
        <v>205146218.74958161</v>
      </c>
      <c r="F13" s="513">
        <v>196269399.85519204</v>
      </c>
      <c r="G13" s="514">
        <v>200149760.86885029</v>
      </c>
      <c r="I13" s="509">
        <v>0</v>
      </c>
      <c r="J13" s="510">
        <v>0</v>
      </c>
      <c r="K13" s="510">
        <v>0</v>
      </c>
      <c r="L13" s="511">
        <v>0</v>
      </c>
    </row>
    <row r="14" spans="1:12">
      <c r="A14" s="13"/>
      <c r="B14" s="123" t="s">
        <v>369</v>
      </c>
      <c r="C14" s="287"/>
      <c r="D14" s="287"/>
      <c r="E14" s="287"/>
      <c r="F14" s="287"/>
      <c r="G14" s="288"/>
      <c r="I14" s="505"/>
      <c r="J14" s="287"/>
      <c r="K14" s="287"/>
      <c r="L14" s="288"/>
    </row>
    <row r="15" spans="1:12" ht="15" customHeight="1">
      <c r="A15" s="289">
        <v>7</v>
      </c>
      <c r="B15" s="14" t="s">
        <v>368</v>
      </c>
      <c r="C15" s="512">
        <v>938716818.76427233</v>
      </c>
      <c r="D15" s="513">
        <v>870251775.11749721</v>
      </c>
      <c r="E15" s="513">
        <v>855282653.45323122</v>
      </c>
      <c r="F15" s="513">
        <v>819558357.38411307</v>
      </c>
      <c r="G15" s="514">
        <v>865590273.14244366</v>
      </c>
      <c r="I15" s="509">
        <v>0</v>
      </c>
      <c r="J15" s="510">
        <v>0</v>
      </c>
      <c r="K15" s="510">
        <v>0</v>
      </c>
      <c r="L15" s="511">
        <v>0</v>
      </c>
    </row>
    <row r="16" spans="1:12">
      <c r="A16" s="13"/>
      <c r="B16" s="123" t="s">
        <v>370</v>
      </c>
      <c r="C16" s="287"/>
      <c r="D16" s="287"/>
      <c r="E16" s="287"/>
      <c r="F16" s="287"/>
      <c r="G16" s="288"/>
      <c r="I16" s="505"/>
      <c r="J16" s="287"/>
      <c r="K16" s="287"/>
      <c r="L16" s="288"/>
    </row>
    <row r="17" spans="1:12" s="15" customFormat="1">
      <c r="A17" s="289"/>
      <c r="B17" s="124" t="s">
        <v>354</v>
      </c>
      <c r="C17" s="527">
        <v>0</v>
      </c>
      <c r="D17" s="528">
        <v>0</v>
      </c>
      <c r="E17" s="528">
        <v>0</v>
      </c>
      <c r="F17" s="528">
        <v>0</v>
      </c>
      <c r="G17" s="529">
        <v>0</v>
      </c>
      <c r="H17" s="530"/>
      <c r="I17" s="531">
        <v>0</v>
      </c>
      <c r="J17" s="532">
        <v>0</v>
      </c>
      <c r="K17" s="532">
        <v>0</v>
      </c>
      <c r="L17" s="533">
        <v>0</v>
      </c>
    </row>
    <row r="18" spans="1:12">
      <c r="A18" s="11">
        <v>8</v>
      </c>
      <c r="B18" s="14" t="s">
        <v>363</v>
      </c>
      <c r="C18" s="534">
        <v>0.19986362060389729</v>
      </c>
      <c r="D18" s="535">
        <v>0.20946030145115177</v>
      </c>
      <c r="E18" s="535">
        <v>0.20852015134404014</v>
      </c>
      <c r="F18" s="535">
        <v>0.2108125660379041</v>
      </c>
      <c r="G18" s="536">
        <v>0.19469660388878551</v>
      </c>
      <c r="H18" s="537"/>
      <c r="I18" s="538">
        <v>0</v>
      </c>
      <c r="J18" s="539">
        <v>0</v>
      </c>
      <c r="K18" s="539">
        <v>0</v>
      </c>
      <c r="L18" s="540">
        <v>0</v>
      </c>
    </row>
    <row r="19" spans="1:12" ht="15" customHeight="1">
      <c r="A19" s="11">
        <v>9</v>
      </c>
      <c r="B19" s="14" t="s">
        <v>364</v>
      </c>
      <c r="C19" s="534">
        <v>0.26378066012065388</v>
      </c>
      <c r="D19" s="535">
        <v>0.27840586607456103</v>
      </c>
      <c r="E19" s="535">
        <v>0.27867239839096442</v>
      </c>
      <c r="F19" s="535">
        <v>0.28402272790058036</v>
      </c>
      <c r="G19" s="536">
        <v>0.22935503401541787</v>
      </c>
      <c r="H19" s="537"/>
      <c r="I19" s="538">
        <v>0</v>
      </c>
      <c r="J19" s="539">
        <v>0</v>
      </c>
      <c r="K19" s="539">
        <v>0</v>
      </c>
      <c r="L19" s="540">
        <v>0</v>
      </c>
    </row>
    <row r="20" spans="1:12">
      <c r="A20" s="11">
        <v>10</v>
      </c>
      <c r="B20" s="14" t="s">
        <v>142</v>
      </c>
      <c r="C20" s="534">
        <v>0.28176798788817742</v>
      </c>
      <c r="D20" s="535">
        <v>0.29727298702675115</v>
      </c>
      <c r="E20" s="535">
        <v>0.30502275392431488</v>
      </c>
      <c r="F20" s="535">
        <v>0.31040157098016785</v>
      </c>
      <c r="G20" s="536">
        <v>0.25427638314482304</v>
      </c>
      <c r="H20" s="537"/>
      <c r="I20" s="538">
        <v>0</v>
      </c>
      <c r="J20" s="539">
        <v>0</v>
      </c>
      <c r="K20" s="539">
        <v>0</v>
      </c>
      <c r="L20" s="540">
        <v>0</v>
      </c>
    </row>
    <row r="21" spans="1:12">
      <c r="A21" s="11">
        <v>11</v>
      </c>
      <c r="B21" s="14" t="s">
        <v>366</v>
      </c>
      <c r="C21" s="534">
        <v>0.15866409290327071</v>
      </c>
      <c r="D21" s="535">
        <v>0.16498907984833611</v>
      </c>
      <c r="E21" s="535">
        <v>0.16360009621561533</v>
      </c>
      <c r="F21" s="535">
        <v>0.16263993268668225</v>
      </c>
      <c r="G21" s="536">
        <v>0.15510310254042287</v>
      </c>
      <c r="H21" s="537"/>
      <c r="I21" s="538">
        <v>0</v>
      </c>
      <c r="J21" s="539">
        <v>0</v>
      </c>
      <c r="K21" s="539">
        <v>0</v>
      </c>
      <c r="L21" s="540">
        <v>0</v>
      </c>
    </row>
    <row r="22" spans="1:12">
      <c r="A22" s="11">
        <v>12</v>
      </c>
      <c r="B22" s="14" t="s">
        <v>367</v>
      </c>
      <c r="C22" s="534">
        <v>0.19029620632679434</v>
      </c>
      <c r="D22" s="535">
        <v>0.19790529742008789</v>
      </c>
      <c r="E22" s="535">
        <v>0.19641592442205316</v>
      </c>
      <c r="F22" s="535">
        <v>0.19570805876504288</v>
      </c>
      <c r="G22" s="536">
        <v>0.18786210639551998</v>
      </c>
      <c r="H22" s="537"/>
      <c r="I22" s="538">
        <v>0</v>
      </c>
      <c r="J22" s="539">
        <v>0</v>
      </c>
      <c r="K22" s="539">
        <v>0</v>
      </c>
      <c r="L22" s="540">
        <v>0</v>
      </c>
    </row>
    <row r="23" spans="1:12">
      <c r="A23" s="11">
        <v>13</v>
      </c>
      <c r="B23" s="14" t="s">
        <v>365</v>
      </c>
      <c r="C23" s="534">
        <v>0.23218056609458859</v>
      </c>
      <c r="D23" s="535">
        <v>0.24147926790923496</v>
      </c>
      <c r="E23" s="535">
        <v>0.2398578036410503</v>
      </c>
      <c r="F23" s="535">
        <v>0.23948190886814896</v>
      </c>
      <c r="G23" s="536">
        <v>0.23122921673117411</v>
      </c>
      <c r="H23" s="537"/>
      <c r="I23" s="538">
        <v>0</v>
      </c>
      <c r="J23" s="539">
        <v>0</v>
      </c>
      <c r="K23" s="539">
        <v>0</v>
      </c>
      <c r="L23" s="540">
        <v>0</v>
      </c>
    </row>
    <row r="24" spans="1:12">
      <c r="A24" s="13"/>
      <c r="B24" s="123" t="s">
        <v>88</v>
      </c>
      <c r="C24" s="287"/>
      <c r="D24" s="287"/>
      <c r="E24" s="287"/>
      <c r="F24" s="287"/>
      <c r="G24" s="288"/>
      <c r="I24" s="505"/>
      <c r="J24" s="287"/>
      <c r="K24" s="287"/>
      <c r="L24" s="288"/>
    </row>
    <row r="25" spans="1:12" ht="15" customHeight="1">
      <c r="A25" s="290">
        <v>14</v>
      </c>
      <c r="B25" s="14" t="s">
        <v>87</v>
      </c>
      <c r="C25" s="541">
        <v>8.2444940816057063E-2</v>
      </c>
      <c r="D25" s="542">
        <v>8.2357592590276626E-2</v>
      </c>
      <c r="E25" s="542">
        <v>8.3619924787682445E-2</v>
      </c>
      <c r="F25" s="542">
        <v>8.2525892608179274E-2</v>
      </c>
      <c r="G25" s="543">
        <v>7.6121130067917306E-2</v>
      </c>
      <c r="H25" s="537"/>
      <c r="I25" s="544">
        <v>0</v>
      </c>
      <c r="J25" s="545">
        <v>0</v>
      </c>
      <c r="K25" s="545">
        <v>0</v>
      </c>
      <c r="L25" s="546">
        <v>0</v>
      </c>
    </row>
    <row r="26" spans="1:12">
      <c r="A26" s="290">
        <v>15</v>
      </c>
      <c r="B26" s="14" t="s">
        <v>86</v>
      </c>
      <c r="C26" s="541">
        <v>3.7454046839104617E-2</v>
      </c>
      <c r="D26" s="542">
        <v>3.7442152962416736E-2</v>
      </c>
      <c r="E26" s="542">
        <v>3.6504743561233302E-2</v>
      </c>
      <c r="F26" s="542">
        <v>3.5775766471879321E-2</v>
      </c>
      <c r="G26" s="543">
        <v>3.2662497336805096E-2</v>
      </c>
      <c r="H26" s="537"/>
      <c r="I26" s="544">
        <v>0</v>
      </c>
      <c r="J26" s="545">
        <v>0</v>
      </c>
      <c r="K26" s="545">
        <v>0</v>
      </c>
      <c r="L26" s="546">
        <v>0</v>
      </c>
    </row>
    <row r="27" spans="1:12">
      <c r="A27" s="290">
        <v>16</v>
      </c>
      <c r="B27" s="14" t="s">
        <v>85</v>
      </c>
      <c r="C27" s="541">
        <v>2.3465587519219809E-2</v>
      </c>
      <c r="D27" s="542">
        <v>2.1031233436464371E-2</v>
      </c>
      <c r="E27" s="542">
        <v>2.3454247897673319E-2</v>
      </c>
      <c r="F27" s="542">
        <v>2.5001226428752854E-2</v>
      </c>
      <c r="G27" s="543">
        <v>2.7584024883792826E-2</v>
      </c>
      <c r="H27" s="537"/>
      <c r="I27" s="544">
        <v>0</v>
      </c>
      <c r="J27" s="545">
        <v>0</v>
      </c>
      <c r="K27" s="545">
        <v>0</v>
      </c>
      <c r="L27" s="546">
        <v>0</v>
      </c>
    </row>
    <row r="28" spans="1:12">
      <c r="A28" s="290">
        <v>17</v>
      </c>
      <c r="B28" s="14" t="s">
        <v>84</v>
      </c>
      <c r="C28" s="541">
        <v>4.4990893976952447E-2</v>
      </c>
      <c r="D28" s="542">
        <v>4.4915439627859897E-2</v>
      </c>
      <c r="E28" s="542">
        <v>4.7115181226449143E-2</v>
      </c>
      <c r="F28" s="542">
        <v>4.6750126136299953E-2</v>
      </c>
      <c r="G28" s="543">
        <v>4.3458632731112209E-2</v>
      </c>
      <c r="H28" s="537"/>
      <c r="I28" s="544">
        <v>0</v>
      </c>
      <c r="J28" s="545">
        <v>0</v>
      </c>
      <c r="K28" s="545">
        <v>0</v>
      </c>
      <c r="L28" s="546">
        <v>0</v>
      </c>
    </row>
    <row r="29" spans="1:12">
      <c r="A29" s="290">
        <v>18</v>
      </c>
      <c r="B29" s="14" t="s">
        <v>166</v>
      </c>
      <c r="C29" s="541">
        <v>2.2725091333096963E-2</v>
      </c>
      <c r="D29" s="542">
        <v>2.1966204366543358E-2</v>
      </c>
      <c r="E29" s="542">
        <v>2.3879446448601557E-2</v>
      </c>
      <c r="F29" s="542">
        <v>2.3005112415638605E-2</v>
      </c>
      <c r="G29" s="543">
        <v>2.2355811247894649E-2</v>
      </c>
      <c r="H29" s="537"/>
      <c r="I29" s="544">
        <v>0</v>
      </c>
      <c r="J29" s="545">
        <v>0</v>
      </c>
      <c r="K29" s="545">
        <v>0</v>
      </c>
      <c r="L29" s="546">
        <v>0</v>
      </c>
    </row>
    <row r="30" spans="1:12">
      <c r="A30" s="290">
        <v>19</v>
      </c>
      <c r="B30" s="14" t="s">
        <v>167</v>
      </c>
      <c r="C30" s="541">
        <v>8.4335732514866507E-2</v>
      </c>
      <c r="D30" s="542">
        <v>8.0761357852297808E-2</v>
      </c>
      <c r="E30" s="542">
        <v>8.8178307458519081E-2</v>
      </c>
      <c r="F30" s="542">
        <v>8.5297412824139246E-2</v>
      </c>
      <c r="G30" s="543">
        <v>0.11166604167479334</v>
      </c>
      <c r="H30" s="537"/>
      <c r="I30" s="544">
        <v>0</v>
      </c>
      <c r="J30" s="545">
        <v>0</v>
      </c>
      <c r="K30" s="545">
        <v>0</v>
      </c>
      <c r="L30" s="546">
        <v>0</v>
      </c>
    </row>
    <row r="31" spans="1:12">
      <c r="A31" s="13"/>
      <c r="B31" s="123" t="s">
        <v>229</v>
      </c>
      <c r="C31" s="287"/>
      <c r="D31" s="287"/>
      <c r="E31" s="287"/>
      <c r="F31" s="287"/>
      <c r="G31" s="288"/>
      <c r="I31" s="505"/>
      <c r="J31" s="287"/>
      <c r="K31" s="287"/>
      <c r="L31" s="288"/>
    </row>
    <row r="32" spans="1:12">
      <c r="A32" s="290">
        <v>20</v>
      </c>
      <c r="B32" s="14" t="s">
        <v>83</v>
      </c>
      <c r="C32" s="541">
        <v>0.10671819817327166</v>
      </c>
      <c r="D32" s="542">
        <v>0.11854930093219589</v>
      </c>
      <c r="E32" s="542">
        <v>0.11447134586708915</v>
      </c>
      <c r="F32" s="542">
        <v>0.11187667631866598</v>
      </c>
      <c r="G32" s="543">
        <v>9.603772025744374E-2</v>
      </c>
      <c r="H32" s="537"/>
      <c r="I32" s="544">
        <v>0</v>
      </c>
      <c r="J32" s="545">
        <v>0</v>
      </c>
      <c r="K32" s="545">
        <v>0</v>
      </c>
      <c r="L32" s="546">
        <v>0</v>
      </c>
    </row>
    <row r="33" spans="1:12" ht="15" customHeight="1">
      <c r="A33" s="290">
        <v>21</v>
      </c>
      <c r="B33" s="14" t="s">
        <v>712</v>
      </c>
      <c r="C33" s="541">
        <v>2.2416846488918247E-2</v>
      </c>
      <c r="D33" s="542">
        <v>2.4764795373588378E-2</v>
      </c>
      <c r="E33" s="542">
        <v>2.6025098779471831E-2</v>
      </c>
      <c r="F33" s="542">
        <v>2.7828956664933964E-2</v>
      </c>
      <c r="G33" s="543">
        <v>2.6914215113777864E-2</v>
      </c>
      <c r="H33" s="537"/>
      <c r="I33" s="544">
        <v>0</v>
      </c>
      <c r="J33" s="545">
        <v>0</v>
      </c>
      <c r="K33" s="545">
        <v>0</v>
      </c>
      <c r="L33" s="546">
        <v>0</v>
      </c>
    </row>
    <row r="34" spans="1:12">
      <c r="A34" s="290">
        <v>22</v>
      </c>
      <c r="B34" s="14" t="s">
        <v>82</v>
      </c>
      <c r="C34" s="541">
        <v>0.64727003658067184</v>
      </c>
      <c r="D34" s="542">
        <v>0.7044325498782873</v>
      </c>
      <c r="E34" s="542">
        <v>0.71536641855479177</v>
      </c>
      <c r="F34" s="542">
        <v>0.72729851139605273</v>
      </c>
      <c r="G34" s="543">
        <v>0.72905457199126478</v>
      </c>
      <c r="H34" s="537"/>
      <c r="I34" s="544">
        <v>0</v>
      </c>
      <c r="J34" s="545">
        <v>0</v>
      </c>
      <c r="K34" s="545">
        <v>0</v>
      </c>
      <c r="L34" s="546">
        <v>0</v>
      </c>
    </row>
    <row r="35" spans="1:12" ht="15" customHeight="1">
      <c r="A35" s="290">
        <v>23</v>
      </c>
      <c r="B35" s="14" t="s">
        <v>81</v>
      </c>
      <c r="C35" s="541">
        <v>0.64582752454338788</v>
      </c>
      <c r="D35" s="542">
        <v>0.66841919376759351</v>
      </c>
      <c r="E35" s="542">
        <v>0.67123805995959629</v>
      </c>
      <c r="F35" s="542">
        <v>0.65763293036631831</v>
      </c>
      <c r="G35" s="543">
        <v>0.67334885148992196</v>
      </c>
      <c r="H35" s="537"/>
      <c r="I35" s="544">
        <v>0</v>
      </c>
      <c r="J35" s="545">
        <v>0</v>
      </c>
      <c r="K35" s="545">
        <v>0</v>
      </c>
      <c r="L35" s="546">
        <v>0</v>
      </c>
    </row>
    <row r="36" spans="1:12">
      <c r="A36" s="290">
        <v>24</v>
      </c>
      <c r="B36" s="14" t="s">
        <v>80</v>
      </c>
      <c r="C36" s="541">
        <v>6.8697513185488765E-2</v>
      </c>
      <c r="D36" s="542">
        <v>0.11865035628450096</v>
      </c>
      <c r="E36" s="542">
        <v>0.10224298916399892</v>
      </c>
      <c r="F36" s="542">
        <v>0.11342719238222539</v>
      </c>
      <c r="G36" s="543">
        <v>9.5718803454440504E-2</v>
      </c>
      <c r="H36" s="537"/>
      <c r="I36" s="544">
        <v>0</v>
      </c>
      <c r="J36" s="545">
        <v>0</v>
      </c>
      <c r="K36" s="545">
        <v>0</v>
      </c>
      <c r="L36" s="546">
        <v>0</v>
      </c>
    </row>
    <row r="37" spans="1:12" ht="15" customHeight="1">
      <c r="A37" s="13"/>
      <c r="B37" s="123" t="s">
        <v>230</v>
      </c>
      <c r="C37" s="287"/>
      <c r="D37" s="287"/>
      <c r="E37" s="287"/>
      <c r="F37" s="287"/>
      <c r="G37" s="288"/>
      <c r="I37" s="505"/>
      <c r="J37" s="287"/>
      <c r="K37" s="287"/>
      <c r="L37" s="288"/>
    </row>
    <row r="38" spans="1:12" ht="15" customHeight="1">
      <c r="A38" s="290">
        <v>25</v>
      </c>
      <c r="B38" s="14" t="s">
        <v>79</v>
      </c>
      <c r="C38" s="704">
        <v>0.12710861481850386</v>
      </c>
      <c r="D38" s="704">
        <v>0.16616302424494248</v>
      </c>
      <c r="E38" s="704">
        <v>0.18649781709149424</v>
      </c>
      <c r="F38" s="704">
        <v>0.17566284822813322</v>
      </c>
      <c r="G38" s="705">
        <v>0.14179100988002749</v>
      </c>
      <c r="H38" s="537"/>
      <c r="I38" s="547">
        <v>0</v>
      </c>
      <c r="J38" s="548">
        <v>0</v>
      </c>
      <c r="K38" s="548">
        <v>0</v>
      </c>
      <c r="L38" s="549">
        <v>0</v>
      </c>
    </row>
    <row r="39" spans="1:12" ht="15" customHeight="1">
      <c r="A39" s="290">
        <v>26</v>
      </c>
      <c r="B39" s="14" t="s">
        <v>78</v>
      </c>
      <c r="C39" s="704">
        <v>0.83263946237678677</v>
      </c>
      <c r="D39" s="704">
        <v>0.80928626906809398</v>
      </c>
      <c r="E39" s="704">
        <v>0.81224445482787488</v>
      </c>
      <c r="F39" s="704">
        <v>0.82294881618076454</v>
      </c>
      <c r="G39" s="705">
        <v>0.8672736980394059</v>
      </c>
      <c r="H39" s="537"/>
      <c r="I39" s="547">
        <v>0</v>
      </c>
      <c r="J39" s="548">
        <v>0</v>
      </c>
      <c r="K39" s="548">
        <v>0</v>
      </c>
      <c r="L39" s="549">
        <v>0</v>
      </c>
    </row>
    <row r="40" spans="1:12" ht="15" customHeight="1">
      <c r="A40" s="290">
        <v>27</v>
      </c>
      <c r="B40" s="14" t="s">
        <v>77</v>
      </c>
      <c r="C40" s="704">
        <v>8.0403558206951151E-2</v>
      </c>
      <c r="D40" s="704">
        <v>8.027679443413463E-2</v>
      </c>
      <c r="E40" s="704">
        <v>8.5462898938072226E-2</v>
      </c>
      <c r="F40" s="704">
        <v>7.2200659272914872E-2</v>
      </c>
      <c r="G40" s="705">
        <v>0.11410500089657986</v>
      </c>
      <c r="H40" s="537"/>
      <c r="I40" s="547">
        <v>0</v>
      </c>
      <c r="J40" s="548">
        <v>0</v>
      </c>
      <c r="K40" s="548">
        <v>0</v>
      </c>
      <c r="L40" s="549">
        <v>0</v>
      </c>
    </row>
    <row r="41" spans="1:12" ht="15" customHeight="1">
      <c r="A41" s="291"/>
      <c r="B41" s="123" t="s">
        <v>271</v>
      </c>
      <c r="C41" s="287"/>
      <c r="D41" s="287"/>
      <c r="E41" s="287"/>
      <c r="F41" s="287"/>
      <c r="G41" s="288"/>
      <c r="I41" s="505"/>
      <c r="J41" s="287"/>
      <c r="K41" s="287"/>
      <c r="L41" s="288"/>
    </row>
    <row r="42" spans="1:12">
      <c r="A42" s="290">
        <v>28</v>
      </c>
      <c r="B42" s="14" t="s">
        <v>254</v>
      </c>
      <c r="C42" s="515">
        <v>142842729.54106063</v>
      </c>
      <c r="D42" s="516">
        <v>152194303.28530306</v>
      </c>
      <c r="E42" s="516">
        <v>156344789.53587165</v>
      </c>
      <c r="F42" s="516">
        <v>145279902.83064514</v>
      </c>
      <c r="G42" s="517">
        <v>179949941.91</v>
      </c>
      <c r="I42" s="518">
        <v>0</v>
      </c>
      <c r="J42" s="519">
        <v>0</v>
      </c>
      <c r="K42" s="519">
        <v>0</v>
      </c>
      <c r="L42" s="520">
        <v>0</v>
      </c>
    </row>
    <row r="43" spans="1:12" ht="15" customHeight="1">
      <c r="A43" s="290">
        <v>29</v>
      </c>
      <c r="B43" s="14" t="s">
        <v>266</v>
      </c>
      <c r="C43" s="515">
        <v>91800935.424394786</v>
      </c>
      <c r="D43" s="516">
        <v>79189921.501142249</v>
      </c>
      <c r="E43" s="516">
        <v>77842734.023524895</v>
      </c>
      <c r="F43" s="516">
        <v>76858391.632571444</v>
      </c>
      <c r="G43" s="517">
        <v>98455482.271128699</v>
      </c>
      <c r="I43" s="518">
        <v>0</v>
      </c>
      <c r="J43" s="519">
        <v>0</v>
      </c>
      <c r="K43" s="519">
        <v>0</v>
      </c>
      <c r="L43" s="520">
        <v>0</v>
      </c>
    </row>
    <row r="44" spans="1:12" ht="15" customHeight="1">
      <c r="A44" s="329">
        <v>30</v>
      </c>
      <c r="B44" s="330" t="s">
        <v>255</v>
      </c>
      <c r="C44" s="550">
        <v>1.5560051635715926</v>
      </c>
      <c r="D44" s="551">
        <v>1.921889811231948</v>
      </c>
      <c r="E44" s="551">
        <v>2.0084699169048021</v>
      </c>
      <c r="F44" s="551">
        <v>1.8902282463204405</v>
      </c>
      <c r="G44" s="552">
        <v>1.8277290178158918</v>
      </c>
      <c r="H44" s="537"/>
      <c r="I44" s="553">
        <v>0</v>
      </c>
      <c r="J44" s="554">
        <v>0</v>
      </c>
      <c r="K44" s="554">
        <v>0</v>
      </c>
      <c r="L44" s="552">
        <v>0</v>
      </c>
    </row>
    <row r="45" spans="1:12" ht="15" customHeight="1">
      <c r="A45" s="329"/>
      <c r="B45" s="123" t="s">
        <v>373</v>
      </c>
      <c r="C45" s="331"/>
      <c r="D45" s="332"/>
      <c r="E45" s="332"/>
      <c r="F45" s="332"/>
      <c r="G45" s="333"/>
      <c r="I45" s="506"/>
      <c r="J45" s="507"/>
      <c r="K45" s="507"/>
      <c r="L45" s="333"/>
    </row>
    <row r="46" spans="1:12" ht="15" customHeight="1">
      <c r="A46" s="329">
        <v>31</v>
      </c>
      <c r="B46" s="330" t="s">
        <v>380</v>
      </c>
      <c r="C46" s="521">
        <v>789512210.15050006</v>
      </c>
      <c r="D46" s="522">
        <v>760879013.54322398</v>
      </c>
      <c r="E46" s="522">
        <v>757366955.61842501</v>
      </c>
      <c r="F46" s="522">
        <v>756453741.06238019</v>
      </c>
      <c r="G46" s="523">
        <v>653450288.8239001</v>
      </c>
      <c r="I46" s="524">
        <v>0</v>
      </c>
      <c r="J46" s="525">
        <v>0</v>
      </c>
      <c r="K46" s="525">
        <v>0</v>
      </c>
      <c r="L46" s="523">
        <v>0</v>
      </c>
    </row>
    <row r="47" spans="1:12" ht="15" customHeight="1">
      <c r="A47" s="329">
        <v>32</v>
      </c>
      <c r="B47" s="330" t="s">
        <v>395</v>
      </c>
      <c r="C47" s="521">
        <v>643301886.40562534</v>
      </c>
      <c r="D47" s="522">
        <v>618875991.44963336</v>
      </c>
      <c r="E47" s="522">
        <v>607230507.23608875</v>
      </c>
      <c r="F47" s="522">
        <v>582628263.46379697</v>
      </c>
      <c r="G47" s="523">
        <v>618812095.80938935</v>
      </c>
      <c r="I47" s="524">
        <v>0</v>
      </c>
      <c r="J47" s="525">
        <v>0</v>
      </c>
      <c r="K47" s="525">
        <v>0</v>
      </c>
      <c r="L47" s="523">
        <v>0</v>
      </c>
    </row>
    <row r="48" spans="1:12" ht="15" thickBot="1">
      <c r="A48" s="292">
        <v>33</v>
      </c>
      <c r="B48" s="125" t="s">
        <v>413</v>
      </c>
      <c r="C48" s="555">
        <v>1.2272810430602155</v>
      </c>
      <c r="D48" s="556">
        <v>1.2294531118600476</v>
      </c>
      <c r="E48" s="556">
        <v>1.2472478681377643</v>
      </c>
      <c r="F48" s="556">
        <v>1.2983471425934081</v>
      </c>
      <c r="G48" s="557">
        <v>1.0559753004976493</v>
      </c>
      <c r="H48" s="537"/>
      <c r="I48" s="558">
        <v>0</v>
      </c>
      <c r="J48" s="556">
        <v>0</v>
      </c>
      <c r="K48" s="556">
        <v>0</v>
      </c>
      <c r="L48" s="557">
        <v>0</v>
      </c>
    </row>
    <row r="49" spans="1:2">
      <c r="A49" s="16"/>
    </row>
    <row r="50" spans="1:2" ht="38.25">
      <c r="B50" s="185" t="s">
        <v>709</v>
      </c>
    </row>
    <row r="51" spans="1:2" ht="51">
      <c r="B51" s="185" t="s">
        <v>270</v>
      </c>
    </row>
    <row r="53" spans="1:2">
      <c r="B53" s="184"/>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zoomScale="80" zoomScaleNormal="80" workbookViewId="0">
      <selection activeCell="B6" sqref="B6"/>
    </sheetView>
  </sheetViews>
  <sheetFormatPr defaultRowHeight="15"/>
  <cols>
    <col min="1" max="1" width="8.7109375" style="370"/>
    <col min="2" max="2" width="69.28515625" style="371" customWidth="1"/>
    <col min="3" max="3" width="13.5703125" customWidth="1"/>
    <col min="4" max="4" width="14.42578125" customWidth="1"/>
    <col min="5" max="7" width="13.140625" customWidth="1"/>
    <col min="8" max="8" width="15.140625" bestFit="1" customWidth="1"/>
  </cols>
  <sheetData>
    <row r="1" spans="1:10" s="5" customFormat="1" ht="14.25">
      <c r="A1" s="2" t="s">
        <v>30</v>
      </c>
      <c r="B1" s="3" t="str">
        <f>Info!C2</f>
        <v>JSC " Halyk Bank Georgia"</v>
      </c>
      <c r="C1" s="3"/>
      <c r="D1" s="4"/>
      <c r="E1" s="4"/>
      <c r="F1" s="4"/>
      <c r="G1" s="4"/>
    </row>
    <row r="2" spans="1:10" s="5" customFormat="1" ht="14.25">
      <c r="A2" s="2" t="s">
        <v>31</v>
      </c>
      <c r="B2" s="286">
        <f>'1. key ratios '!B2</f>
        <v>45657</v>
      </c>
      <c r="C2" s="6"/>
      <c r="D2" s="7"/>
      <c r="E2" s="7"/>
      <c r="F2" s="7"/>
      <c r="G2" s="7"/>
      <c r="H2" s="8"/>
    </row>
    <row r="3" spans="1:10" s="5" customFormat="1" ht="14.25">
      <c r="A3" s="2"/>
      <c r="B3" s="6"/>
      <c r="C3" s="6"/>
      <c r="D3" s="7"/>
      <c r="E3" s="7"/>
      <c r="F3" s="7"/>
      <c r="G3" s="7"/>
      <c r="H3" s="8"/>
    </row>
    <row r="4" spans="1:10" ht="21" customHeight="1">
      <c r="A4" s="767" t="s">
        <v>6</v>
      </c>
      <c r="B4" s="768" t="s">
        <v>557</v>
      </c>
      <c r="C4" s="770" t="s">
        <v>558</v>
      </c>
      <c r="D4" s="770"/>
      <c r="E4" s="770"/>
      <c r="F4" s="770" t="s">
        <v>559</v>
      </c>
      <c r="G4" s="770"/>
      <c r="H4" s="771"/>
    </row>
    <row r="5" spans="1:10" ht="21" customHeight="1">
      <c r="A5" s="767"/>
      <c r="B5" s="769"/>
      <c r="C5" s="340" t="s">
        <v>32</v>
      </c>
      <c r="D5" s="340" t="s">
        <v>33</v>
      </c>
      <c r="E5" s="340" t="s">
        <v>34</v>
      </c>
      <c r="F5" s="340" t="s">
        <v>32</v>
      </c>
      <c r="G5" s="340" t="s">
        <v>33</v>
      </c>
      <c r="H5" s="340" t="s">
        <v>34</v>
      </c>
    </row>
    <row r="6" spans="1:10" ht="26.45" customHeight="1">
      <c r="A6" s="767"/>
      <c r="B6" s="341" t="s">
        <v>560</v>
      </c>
      <c r="C6" s="772"/>
      <c r="D6" s="773"/>
      <c r="E6" s="773"/>
      <c r="F6" s="773"/>
      <c r="G6" s="773"/>
      <c r="H6" s="774"/>
    </row>
    <row r="7" spans="1:10" ht="23.1" customHeight="1">
      <c r="A7" s="342">
        <v>1</v>
      </c>
      <c r="B7" s="343" t="s">
        <v>561</v>
      </c>
      <c r="C7" s="559">
        <f>SUM(C8:C10)</f>
        <v>7024014.879999999</v>
      </c>
      <c r="D7" s="559">
        <f>SUM(D8:D10)</f>
        <v>31266868.019999996</v>
      </c>
      <c r="E7" s="560">
        <f>C7+D7</f>
        <v>38290882.899999991</v>
      </c>
      <c r="F7" s="559">
        <f>SUM(F8:F10)</f>
        <v>24749881.449999999</v>
      </c>
      <c r="G7" s="559">
        <f>SUM(G8:G10)</f>
        <v>23133727.57</v>
      </c>
      <c r="H7" s="560">
        <f>F7+G7</f>
        <v>47883609.019999996</v>
      </c>
      <c r="I7" s="565"/>
      <c r="J7" s="565"/>
    </row>
    <row r="8" spans="1:10">
      <c r="A8" s="342">
        <v>1.1000000000000001</v>
      </c>
      <c r="B8" s="344" t="s">
        <v>562</v>
      </c>
      <c r="C8" s="559">
        <v>5374831.4499999993</v>
      </c>
      <c r="D8" s="559">
        <v>6842234.8200000003</v>
      </c>
      <c r="E8" s="560">
        <f t="shared" ref="E8:E36" si="0">C8+D8</f>
        <v>12217066.27</v>
      </c>
      <c r="F8" s="559">
        <v>7795710.0999999996</v>
      </c>
      <c r="G8" s="559">
        <v>9854403.8199999984</v>
      </c>
      <c r="H8" s="560">
        <f t="shared" ref="H8:H36" si="1">F8+G8</f>
        <v>17650113.919999998</v>
      </c>
      <c r="I8" s="565"/>
      <c r="J8" s="565"/>
    </row>
    <row r="9" spans="1:10">
      <c r="A9" s="342">
        <v>1.2</v>
      </c>
      <c r="B9" s="344" t="s">
        <v>563</v>
      </c>
      <c r="C9" s="559">
        <v>1098115.5900000001</v>
      </c>
      <c r="D9" s="559">
        <v>16991.310000000056</v>
      </c>
      <c r="E9" s="560">
        <f t="shared" si="0"/>
        <v>1115106.9000000001</v>
      </c>
      <c r="F9" s="559">
        <v>1685656.79</v>
      </c>
      <c r="G9" s="559">
        <v>16567.989999999758</v>
      </c>
      <c r="H9" s="560">
        <f t="shared" si="1"/>
        <v>1702224.7799999998</v>
      </c>
      <c r="I9" s="565"/>
      <c r="J9" s="565"/>
    </row>
    <row r="10" spans="1:10">
      <c r="A10" s="342">
        <v>1.3</v>
      </c>
      <c r="B10" s="344" t="s">
        <v>564</v>
      </c>
      <c r="C10" s="559">
        <v>551067.84000000008</v>
      </c>
      <c r="D10" s="559">
        <v>24407641.889999993</v>
      </c>
      <c r="E10" s="560">
        <f t="shared" si="0"/>
        <v>24958709.729999993</v>
      </c>
      <c r="F10" s="559">
        <v>15268514.559999999</v>
      </c>
      <c r="G10" s="559">
        <v>13262755.760000002</v>
      </c>
      <c r="H10" s="560">
        <f t="shared" si="1"/>
        <v>28531270.32</v>
      </c>
      <c r="I10" s="565"/>
      <c r="J10" s="565"/>
    </row>
    <row r="11" spans="1:10">
      <c r="A11" s="342">
        <v>2</v>
      </c>
      <c r="B11" s="345" t="s">
        <v>565</v>
      </c>
      <c r="C11" s="559">
        <v>1499951.78</v>
      </c>
      <c r="D11" s="559">
        <v>0</v>
      </c>
      <c r="E11" s="560">
        <f t="shared" si="0"/>
        <v>1499951.78</v>
      </c>
      <c r="F11" s="559">
        <v>195527.6</v>
      </c>
      <c r="G11" s="559">
        <v>0</v>
      </c>
      <c r="H11" s="560">
        <f t="shared" si="1"/>
        <v>195527.6</v>
      </c>
      <c r="I11" s="565"/>
      <c r="J11" s="565"/>
    </row>
    <row r="12" spans="1:10">
      <c r="A12" s="342">
        <v>2.1</v>
      </c>
      <c r="B12" s="346" t="s">
        <v>566</v>
      </c>
      <c r="C12" s="559">
        <v>1499951.78</v>
      </c>
      <c r="D12" s="559">
        <v>0</v>
      </c>
      <c r="E12" s="560">
        <f t="shared" si="0"/>
        <v>1499951.78</v>
      </c>
      <c r="F12" s="559">
        <v>0</v>
      </c>
      <c r="G12" s="559">
        <v>0</v>
      </c>
      <c r="H12" s="560">
        <f t="shared" si="1"/>
        <v>0</v>
      </c>
      <c r="I12" s="565"/>
      <c r="J12" s="565"/>
    </row>
    <row r="13" spans="1:10" ht="26.45" customHeight="1">
      <c r="A13" s="342">
        <v>3</v>
      </c>
      <c r="B13" s="347" t="s">
        <v>567</v>
      </c>
      <c r="C13" s="559">
        <v>0</v>
      </c>
      <c r="D13" s="559">
        <v>0</v>
      </c>
      <c r="E13" s="560">
        <f t="shared" si="0"/>
        <v>0</v>
      </c>
      <c r="F13" s="559">
        <v>0</v>
      </c>
      <c r="G13" s="559">
        <v>0</v>
      </c>
      <c r="H13" s="560">
        <f t="shared" si="1"/>
        <v>0</v>
      </c>
      <c r="I13" s="565"/>
      <c r="J13" s="565"/>
    </row>
    <row r="14" spans="1:10" ht="26.45" customHeight="1">
      <c r="A14" s="342">
        <v>4</v>
      </c>
      <c r="B14" s="348" t="s">
        <v>568</v>
      </c>
      <c r="C14" s="559">
        <v>0</v>
      </c>
      <c r="D14" s="559">
        <v>0</v>
      </c>
      <c r="E14" s="560">
        <f t="shared" si="0"/>
        <v>0</v>
      </c>
      <c r="F14" s="559">
        <v>0</v>
      </c>
      <c r="G14" s="559">
        <v>0</v>
      </c>
      <c r="H14" s="560">
        <f t="shared" si="1"/>
        <v>0</v>
      </c>
      <c r="I14" s="565"/>
      <c r="J14" s="565"/>
    </row>
    <row r="15" spans="1:10" ht="24.6" customHeight="1">
      <c r="A15" s="342">
        <v>5</v>
      </c>
      <c r="B15" s="349" t="s">
        <v>569</v>
      </c>
      <c r="C15" s="561">
        <f>SUM(C16:C18)</f>
        <v>54000</v>
      </c>
      <c r="D15" s="561">
        <f>SUM(D16:D18)</f>
        <v>0</v>
      </c>
      <c r="E15" s="562">
        <f t="shared" si="0"/>
        <v>54000</v>
      </c>
      <c r="F15" s="561">
        <f>SUM(F16:F18)</f>
        <v>54000</v>
      </c>
      <c r="G15" s="561">
        <f>SUM(G16:G18)</f>
        <v>0</v>
      </c>
      <c r="H15" s="562">
        <f t="shared" si="1"/>
        <v>54000</v>
      </c>
      <c r="I15" s="565"/>
      <c r="J15" s="565"/>
    </row>
    <row r="16" spans="1:10">
      <c r="A16" s="342">
        <v>5.0999999999999996</v>
      </c>
      <c r="B16" s="350" t="s">
        <v>570</v>
      </c>
      <c r="C16" s="559">
        <v>54000</v>
      </c>
      <c r="D16" s="559">
        <v>0</v>
      </c>
      <c r="E16" s="560">
        <f t="shared" si="0"/>
        <v>54000</v>
      </c>
      <c r="F16" s="559">
        <v>54000</v>
      </c>
      <c r="G16" s="559">
        <v>0</v>
      </c>
      <c r="H16" s="560">
        <f t="shared" si="1"/>
        <v>54000</v>
      </c>
      <c r="I16" s="565"/>
      <c r="J16" s="565"/>
    </row>
    <row r="17" spans="1:10">
      <c r="A17" s="342">
        <v>5.2</v>
      </c>
      <c r="B17" s="350" t="s">
        <v>571</v>
      </c>
      <c r="C17" s="559">
        <v>0</v>
      </c>
      <c r="D17" s="559">
        <v>0</v>
      </c>
      <c r="E17" s="560">
        <f t="shared" si="0"/>
        <v>0</v>
      </c>
      <c r="F17" s="559">
        <v>0</v>
      </c>
      <c r="G17" s="559">
        <v>0</v>
      </c>
      <c r="H17" s="560">
        <f t="shared" si="1"/>
        <v>0</v>
      </c>
      <c r="I17" s="565"/>
      <c r="J17" s="565"/>
    </row>
    <row r="18" spans="1:10">
      <c r="A18" s="342">
        <v>5.3</v>
      </c>
      <c r="B18" s="351" t="s">
        <v>572</v>
      </c>
      <c r="C18" s="559">
        <v>0</v>
      </c>
      <c r="D18" s="559">
        <v>0</v>
      </c>
      <c r="E18" s="560">
        <f t="shared" si="0"/>
        <v>0</v>
      </c>
      <c r="F18" s="559">
        <v>0</v>
      </c>
      <c r="G18" s="559">
        <v>0</v>
      </c>
      <c r="H18" s="560">
        <f t="shared" si="1"/>
        <v>0</v>
      </c>
      <c r="I18" s="565"/>
      <c r="J18" s="565"/>
    </row>
    <row r="19" spans="1:10">
      <c r="A19" s="342">
        <v>6</v>
      </c>
      <c r="B19" s="347" t="s">
        <v>573</v>
      </c>
      <c r="C19" s="559">
        <f>SUM(C20:C21)</f>
        <v>274988032.18000025</v>
      </c>
      <c r="D19" s="559">
        <f>SUM(D20:D21)</f>
        <v>557180283.41999984</v>
      </c>
      <c r="E19" s="560">
        <f t="shared" si="0"/>
        <v>832168315.60000014</v>
      </c>
      <c r="F19" s="559">
        <f>SUM(F20:F21)</f>
        <v>200854582.14266717</v>
      </c>
      <c r="G19" s="559">
        <f>SUM(G20:G21)</f>
        <v>584853902.35898912</v>
      </c>
      <c r="H19" s="560">
        <f t="shared" si="1"/>
        <v>785708484.50165629</v>
      </c>
      <c r="I19" s="565"/>
      <c r="J19" s="565"/>
    </row>
    <row r="20" spans="1:10">
      <c r="A20" s="342">
        <v>6.1</v>
      </c>
      <c r="B20" s="350" t="s">
        <v>571</v>
      </c>
      <c r="C20" s="559">
        <v>12133866.23</v>
      </c>
      <c r="D20" s="559">
        <v>0</v>
      </c>
      <c r="E20" s="560">
        <f t="shared" si="0"/>
        <v>12133866.23</v>
      </c>
      <c r="F20" s="559">
        <v>17337619.969999999</v>
      </c>
      <c r="G20" s="559">
        <v>0</v>
      </c>
      <c r="H20" s="560">
        <f t="shared" si="1"/>
        <v>17337619.969999999</v>
      </c>
      <c r="I20" s="565"/>
      <c r="J20" s="565"/>
    </row>
    <row r="21" spans="1:10">
      <c r="A21" s="342">
        <v>6.2</v>
      </c>
      <c r="B21" s="351" t="s">
        <v>572</v>
      </c>
      <c r="C21" s="559">
        <v>262854165.95000023</v>
      </c>
      <c r="D21" s="559">
        <v>557180283.41999984</v>
      </c>
      <c r="E21" s="560">
        <f t="shared" si="0"/>
        <v>820034449.37000012</v>
      </c>
      <c r="F21" s="559">
        <v>183516962.17266718</v>
      </c>
      <c r="G21" s="559">
        <v>584853902.35898912</v>
      </c>
      <c r="H21" s="560">
        <f t="shared" si="1"/>
        <v>768370864.53165627</v>
      </c>
      <c r="I21" s="565"/>
      <c r="J21" s="565"/>
    </row>
    <row r="22" spans="1:10">
      <c r="A22" s="342">
        <v>7</v>
      </c>
      <c r="B22" s="345" t="s">
        <v>574</v>
      </c>
      <c r="C22" s="559">
        <v>0</v>
      </c>
      <c r="D22" s="559">
        <v>0</v>
      </c>
      <c r="E22" s="560">
        <f t="shared" si="0"/>
        <v>0</v>
      </c>
      <c r="F22" s="559">
        <v>0</v>
      </c>
      <c r="G22" s="559">
        <v>0</v>
      </c>
      <c r="H22" s="560">
        <f t="shared" si="1"/>
        <v>0</v>
      </c>
      <c r="I22" s="565"/>
      <c r="J22" s="565"/>
    </row>
    <row r="23" spans="1:10">
      <c r="A23" s="342">
        <v>8</v>
      </c>
      <c r="B23" s="352" t="s">
        <v>575</v>
      </c>
      <c r="C23" s="559">
        <v>0</v>
      </c>
      <c r="D23" s="559">
        <v>0</v>
      </c>
      <c r="E23" s="560">
        <f t="shared" si="0"/>
        <v>0</v>
      </c>
      <c r="F23" s="559">
        <v>0</v>
      </c>
      <c r="G23" s="559">
        <v>0</v>
      </c>
      <c r="H23" s="560">
        <f t="shared" si="1"/>
        <v>0</v>
      </c>
      <c r="I23" s="565"/>
      <c r="J23" s="565"/>
    </row>
    <row r="24" spans="1:10">
      <c r="A24" s="342">
        <v>9</v>
      </c>
      <c r="B24" s="348" t="s">
        <v>576</v>
      </c>
      <c r="C24" s="559">
        <f>SUM(C25:C26)</f>
        <v>16539062.479999999</v>
      </c>
      <c r="D24" s="559">
        <f>SUM(D25:D26)</f>
        <v>0</v>
      </c>
      <c r="E24" s="560">
        <f t="shared" si="0"/>
        <v>16539062.479999999</v>
      </c>
      <c r="F24" s="559">
        <f>SUM(F25:F26)</f>
        <v>16277467.839999996</v>
      </c>
      <c r="G24" s="559">
        <f>SUM(G25:G26)</f>
        <v>0</v>
      </c>
      <c r="H24" s="560">
        <f t="shared" si="1"/>
        <v>16277467.839999996</v>
      </c>
      <c r="I24" s="565"/>
      <c r="J24" s="565"/>
    </row>
    <row r="25" spans="1:10">
      <c r="A25" s="342">
        <v>9.1</v>
      </c>
      <c r="B25" s="350" t="s">
        <v>577</v>
      </c>
      <c r="C25" s="559">
        <v>16539062.479999999</v>
      </c>
      <c r="D25" s="559">
        <v>0</v>
      </c>
      <c r="E25" s="560">
        <f t="shared" si="0"/>
        <v>16539062.479999999</v>
      </c>
      <c r="F25" s="559">
        <v>16277467.839999996</v>
      </c>
      <c r="G25" s="559">
        <v>0</v>
      </c>
      <c r="H25" s="560">
        <f t="shared" si="1"/>
        <v>16277467.839999996</v>
      </c>
      <c r="I25" s="565"/>
      <c r="J25" s="565"/>
    </row>
    <row r="26" spans="1:10">
      <c r="A26" s="342">
        <v>9.1999999999999993</v>
      </c>
      <c r="B26" s="350" t="s">
        <v>578</v>
      </c>
      <c r="C26" s="559">
        <v>0</v>
      </c>
      <c r="D26" s="559">
        <v>0</v>
      </c>
      <c r="E26" s="560">
        <f t="shared" si="0"/>
        <v>0</v>
      </c>
      <c r="F26" s="559">
        <v>0</v>
      </c>
      <c r="G26" s="559">
        <v>0</v>
      </c>
      <c r="H26" s="560">
        <f t="shared" si="1"/>
        <v>0</v>
      </c>
      <c r="I26" s="565"/>
      <c r="J26" s="565"/>
    </row>
    <row r="27" spans="1:10">
      <c r="A27" s="342">
        <v>10</v>
      </c>
      <c r="B27" s="348" t="s">
        <v>579</v>
      </c>
      <c r="C27" s="559">
        <f>SUM(C28:C29)</f>
        <v>5878587.9399999976</v>
      </c>
      <c r="D27" s="559">
        <f>SUM(D28:D29)</f>
        <v>0</v>
      </c>
      <c r="E27" s="560">
        <f t="shared" si="0"/>
        <v>5878587.9399999976</v>
      </c>
      <c r="F27" s="559">
        <f>SUM(F28:F29)</f>
        <v>5441599.2399999993</v>
      </c>
      <c r="G27" s="559">
        <f>SUM(G28:G29)</f>
        <v>0</v>
      </c>
      <c r="H27" s="560">
        <f t="shared" si="1"/>
        <v>5441599.2399999993</v>
      </c>
      <c r="I27" s="565"/>
      <c r="J27" s="565"/>
    </row>
    <row r="28" spans="1:10">
      <c r="A28" s="342">
        <v>10.1</v>
      </c>
      <c r="B28" s="350" t="s">
        <v>580</v>
      </c>
      <c r="C28" s="559">
        <v>0</v>
      </c>
      <c r="D28" s="559">
        <v>0</v>
      </c>
      <c r="E28" s="560">
        <f t="shared" si="0"/>
        <v>0</v>
      </c>
      <c r="F28" s="559">
        <v>0</v>
      </c>
      <c r="G28" s="559">
        <v>0</v>
      </c>
      <c r="H28" s="560">
        <f t="shared" si="1"/>
        <v>0</v>
      </c>
      <c r="I28" s="565"/>
      <c r="J28" s="565"/>
    </row>
    <row r="29" spans="1:10">
      <c r="A29" s="342">
        <v>10.199999999999999</v>
      </c>
      <c r="B29" s="350" t="s">
        <v>581</v>
      </c>
      <c r="C29" s="559">
        <v>5878587.9399999976</v>
      </c>
      <c r="D29" s="559">
        <v>0</v>
      </c>
      <c r="E29" s="560">
        <f t="shared" si="0"/>
        <v>5878587.9399999976</v>
      </c>
      <c r="F29" s="559">
        <v>5441599.2399999993</v>
      </c>
      <c r="G29" s="559">
        <v>0</v>
      </c>
      <c r="H29" s="560">
        <f t="shared" si="1"/>
        <v>5441599.2399999993</v>
      </c>
      <c r="I29" s="565"/>
      <c r="J29" s="565"/>
    </row>
    <row r="30" spans="1:10">
      <c r="A30" s="342">
        <v>11</v>
      </c>
      <c r="B30" s="348" t="s">
        <v>582</v>
      </c>
      <c r="C30" s="559">
        <f>SUM(C31:C32)</f>
        <v>2269080.54</v>
      </c>
      <c r="D30" s="559">
        <f>SUM(D31:D32)</f>
        <v>0</v>
      </c>
      <c r="E30" s="560">
        <f t="shared" si="0"/>
        <v>2269080.54</v>
      </c>
      <c r="F30" s="559">
        <f>SUM(F31:F32)</f>
        <v>2069115.12</v>
      </c>
      <c r="G30" s="559">
        <f>SUM(G31:G32)</f>
        <v>0</v>
      </c>
      <c r="H30" s="560">
        <f t="shared" si="1"/>
        <v>2069115.12</v>
      </c>
      <c r="I30" s="565"/>
      <c r="J30" s="565"/>
    </row>
    <row r="31" spans="1:10">
      <c r="A31" s="342">
        <v>11.1</v>
      </c>
      <c r="B31" s="350" t="s">
        <v>583</v>
      </c>
      <c r="C31" s="559">
        <v>2269080.54</v>
      </c>
      <c r="D31" s="559">
        <v>0</v>
      </c>
      <c r="E31" s="560">
        <f t="shared" si="0"/>
        <v>2269080.54</v>
      </c>
      <c r="F31" s="559">
        <v>2069115.12</v>
      </c>
      <c r="G31" s="559">
        <v>0</v>
      </c>
      <c r="H31" s="560">
        <f t="shared" si="1"/>
        <v>2069115.12</v>
      </c>
      <c r="I31" s="565"/>
      <c r="J31" s="565"/>
    </row>
    <row r="32" spans="1:10">
      <c r="A32" s="342">
        <v>11.2</v>
      </c>
      <c r="B32" s="350" t="s">
        <v>584</v>
      </c>
      <c r="C32" s="559">
        <v>0</v>
      </c>
      <c r="D32" s="559">
        <v>0</v>
      </c>
      <c r="E32" s="560">
        <f t="shared" si="0"/>
        <v>0</v>
      </c>
      <c r="F32" s="559">
        <v>0</v>
      </c>
      <c r="G32" s="559">
        <v>0</v>
      </c>
      <c r="H32" s="560">
        <f t="shared" si="1"/>
        <v>0</v>
      </c>
      <c r="I32" s="565"/>
      <c r="J32" s="565"/>
    </row>
    <row r="33" spans="1:10">
      <c r="A33" s="342">
        <v>13</v>
      </c>
      <c r="B33" s="348" t="s">
        <v>585</v>
      </c>
      <c r="C33" s="559">
        <v>16552952.969999997</v>
      </c>
      <c r="D33" s="559">
        <v>3830522.8499999996</v>
      </c>
      <c r="E33" s="560">
        <f t="shared" si="0"/>
        <v>20383475.819999997</v>
      </c>
      <c r="F33" s="559">
        <v>46209834.07</v>
      </c>
      <c r="G33" s="559">
        <v>1872798.6799999997</v>
      </c>
      <c r="H33" s="560">
        <f t="shared" si="1"/>
        <v>48082632.75</v>
      </c>
      <c r="I33" s="565"/>
      <c r="J33" s="565"/>
    </row>
    <row r="34" spans="1:10">
      <c r="A34" s="342">
        <v>13.1</v>
      </c>
      <c r="B34" s="353" t="s">
        <v>586</v>
      </c>
      <c r="C34" s="559">
        <v>12957304.710000001</v>
      </c>
      <c r="D34" s="559">
        <v>0</v>
      </c>
      <c r="E34" s="560">
        <f t="shared" si="0"/>
        <v>12957304.710000001</v>
      </c>
      <c r="F34" s="559">
        <v>13540907.1</v>
      </c>
      <c r="G34" s="559">
        <v>0</v>
      </c>
      <c r="H34" s="560">
        <f t="shared" si="1"/>
        <v>13540907.1</v>
      </c>
      <c r="I34" s="565"/>
      <c r="J34" s="565"/>
    </row>
    <row r="35" spans="1:10">
      <c r="A35" s="342">
        <v>13.2</v>
      </c>
      <c r="B35" s="353" t="s">
        <v>587</v>
      </c>
      <c r="C35" s="559">
        <v>0</v>
      </c>
      <c r="D35" s="559">
        <v>0</v>
      </c>
      <c r="E35" s="560">
        <f t="shared" si="0"/>
        <v>0</v>
      </c>
      <c r="F35" s="559">
        <v>0</v>
      </c>
      <c r="G35" s="559">
        <v>0</v>
      </c>
      <c r="H35" s="560">
        <f t="shared" si="1"/>
        <v>0</v>
      </c>
      <c r="I35" s="565"/>
      <c r="J35" s="565"/>
    </row>
    <row r="36" spans="1:10">
      <c r="A36" s="342">
        <v>14</v>
      </c>
      <c r="B36" s="354" t="s">
        <v>588</v>
      </c>
      <c r="C36" s="559">
        <f>SUM(C7,C11,C13,C14,C15,C19,C22,C23,C24,C27,C30,C33)</f>
        <v>324805682.77000028</v>
      </c>
      <c r="D36" s="559">
        <f>SUM(D7,D11,D13,D14,D15,D19,D22,D23,D24,D27,D30,D33)</f>
        <v>592277674.28999984</v>
      </c>
      <c r="E36" s="560">
        <f t="shared" si="0"/>
        <v>917083357.06000018</v>
      </c>
      <c r="F36" s="559">
        <f>SUM(F7,F11,F13,F14,F15,F19,F22,F23,F24,F27,F30,F33)</f>
        <v>295852007.46266723</v>
      </c>
      <c r="G36" s="559">
        <f>SUM(G7,G11,G13,G14,G15,G19,G22,G23,G24,G27,G30,G33)</f>
        <v>609860428.60898912</v>
      </c>
      <c r="H36" s="560">
        <f t="shared" si="1"/>
        <v>905712436.07165635</v>
      </c>
      <c r="I36" s="565"/>
      <c r="J36" s="565"/>
    </row>
    <row r="37" spans="1:10" ht="22.5" customHeight="1">
      <c r="A37" s="342"/>
      <c r="B37" s="355" t="s">
        <v>589</v>
      </c>
      <c r="C37" s="775"/>
      <c r="D37" s="776"/>
      <c r="E37" s="776"/>
      <c r="F37" s="776"/>
      <c r="G37" s="776"/>
      <c r="H37" s="777"/>
      <c r="I37" s="565"/>
      <c r="J37" s="565"/>
    </row>
    <row r="38" spans="1:10">
      <c r="A38" s="342">
        <v>15</v>
      </c>
      <c r="B38" s="356" t="s">
        <v>590</v>
      </c>
      <c r="C38" s="563">
        <v>410450.5</v>
      </c>
      <c r="D38" s="563">
        <v>0</v>
      </c>
      <c r="E38" s="564">
        <f>C38+D38</f>
        <v>410450.5</v>
      </c>
      <c r="F38" s="563">
        <v>0</v>
      </c>
      <c r="G38" s="563">
        <v>0</v>
      </c>
      <c r="H38" s="564">
        <f>F38+G38</f>
        <v>0</v>
      </c>
      <c r="I38" s="565"/>
      <c r="J38" s="565"/>
    </row>
    <row r="39" spans="1:10">
      <c r="A39" s="357">
        <v>15.1</v>
      </c>
      <c r="B39" s="358" t="s">
        <v>566</v>
      </c>
      <c r="C39" s="563">
        <v>0</v>
      </c>
      <c r="D39" s="563">
        <v>0</v>
      </c>
      <c r="E39" s="564">
        <f t="shared" ref="E39:E53" si="2">C39+D39</f>
        <v>0</v>
      </c>
      <c r="F39" s="563">
        <v>0</v>
      </c>
      <c r="G39" s="563">
        <v>0</v>
      </c>
      <c r="H39" s="564">
        <f t="shared" ref="H39:H53" si="3">F39+G39</f>
        <v>0</v>
      </c>
      <c r="I39" s="565"/>
      <c r="J39" s="565"/>
    </row>
    <row r="40" spans="1:10" ht="24" customHeight="1">
      <c r="A40" s="357">
        <v>16</v>
      </c>
      <c r="B40" s="345" t="s">
        <v>591</v>
      </c>
      <c r="C40" s="563">
        <v>0</v>
      </c>
      <c r="D40" s="563">
        <v>0</v>
      </c>
      <c r="E40" s="564">
        <f t="shared" si="2"/>
        <v>0</v>
      </c>
      <c r="F40" s="563">
        <v>0</v>
      </c>
      <c r="G40" s="563">
        <v>0</v>
      </c>
      <c r="H40" s="564">
        <f t="shared" si="3"/>
        <v>0</v>
      </c>
      <c r="I40" s="565"/>
      <c r="J40" s="565"/>
    </row>
    <row r="41" spans="1:10">
      <c r="A41" s="357">
        <v>17</v>
      </c>
      <c r="B41" s="345" t="s">
        <v>592</v>
      </c>
      <c r="C41" s="563">
        <f>SUM(C42:C45)</f>
        <v>106668269.44999987</v>
      </c>
      <c r="D41" s="563">
        <f>SUM(D42:D45)</f>
        <v>522593607.69999999</v>
      </c>
      <c r="E41" s="564">
        <f t="shared" si="2"/>
        <v>629261877.14999986</v>
      </c>
      <c r="F41" s="563">
        <f>SUM(F42:F45)</f>
        <v>77839293.71999988</v>
      </c>
      <c r="G41" s="563">
        <f>SUM(G42:G45)</f>
        <v>553877771.73999977</v>
      </c>
      <c r="H41" s="564">
        <f t="shared" si="3"/>
        <v>631717065.45999968</v>
      </c>
      <c r="I41" s="565"/>
      <c r="J41" s="565"/>
    </row>
    <row r="42" spans="1:10">
      <c r="A42" s="357">
        <v>17.100000000000001</v>
      </c>
      <c r="B42" s="359" t="s">
        <v>593</v>
      </c>
      <c r="C42" s="563">
        <v>106140380.55999987</v>
      </c>
      <c r="D42" s="563">
        <v>142849099.75</v>
      </c>
      <c r="E42" s="564">
        <f t="shared" si="2"/>
        <v>248989480.30999988</v>
      </c>
      <c r="F42" s="563">
        <v>77060198.919999883</v>
      </c>
      <c r="G42" s="563">
        <v>126189630.46999995</v>
      </c>
      <c r="H42" s="564">
        <f t="shared" si="3"/>
        <v>203249829.38999984</v>
      </c>
      <c r="I42" s="565"/>
      <c r="J42" s="565"/>
    </row>
    <row r="43" spans="1:10">
      <c r="A43" s="357">
        <v>17.2</v>
      </c>
      <c r="B43" s="360" t="s">
        <v>594</v>
      </c>
      <c r="C43" s="563">
        <v>0</v>
      </c>
      <c r="D43" s="563">
        <v>367142151.12</v>
      </c>
      <c r="E43" s="564">
        <f t="shared" si="2"/>
        <v>367142151.12</v>
      </c>
      <c r="F43" s="563">
        <v>0</v>
      </c>
      <c r="G43" s="563">
        <v>420888906.71999991</v>
      </c>
      <c r="H43" s="564">
        <f t="shared" si="3"/>
        <v>420888906.71999991</v>
      </c>
      <c r="I43" s="565"/>
      <c r="J43" s="565"/>
    </row>
    <row r="44" spans="1:10">
      <c r="A44" s="357">
        <v>17.3</v>
      </c>
      <c r="B44" s="359" t="s">
        <v>595</v>
      </c>
      <c r="C44" s="563">
        <v>0</v>
      </c>
      <c r="D44" s="563">
        <v>5050274.9000000004</v>
      </c>
      <c r="E44" s="564">
        <f t="shared" si="2"/>
        <v>5050274.9000000004</v>
      </c>
      <c r="F44" s="563">
        <v>0</v>
      </c>
      <c r="G44" s="563">
        <v>5061683.92</v>
      </c>
      <c r="H44" s="564">
        <f t="shared" si="3"/>
        <v>5061683.92</v>
      </c>
      <c r="I44" s="565"/>
      <c r="J44" s="565"/>
    </row>
    <row r="45" spans="1:10">
      <c r="A45" s="357">
        <v>17.399999999999999</v>
      </c>
      <c r="B45" s="359" t="s">
        <v>596</v>
      </c>
      <c r="C45" s="563">
        <v>527888.89</v>
      </c>
      <c r="D45" s="563">
        <v>7552081.9300000016</v>
      </c>
      <c r="E45" s="564">
        <f t="shared" si="2"/>
        <v>8079970.8200000012</v>
      </c>
      <c r="F45" s="563">
        <v>779094.8</v>
      </c>
      <c r="G45" s="563">
        <v>1737550.6300000001</v>
      </c>
      <c r="H45" s="564">
        <f t="shared" si="3"/>
        <v>2516645.4300000002</v>
      </c>
      <c r="I45" s="565"/>
      <c r="J45" s="565"/>
    </row>
    <row r="46" spans="1:10">
      <c r="A46" s="357">
        <v>18</v>
      </c>
      <c r="B46" s="361" t="s">
        <v>597</v>
      </c>
      <c r="C46" s="563">
        <v>54702.081112159736</v>
      </c>
      <c r="D46" s="563">
        <v>99064.495878634247</v>
      </c>
      <c r="E46" s="564">
        <f t="shared" si="2"/>
        <v>153766.57699079398</v>
      </c>
      <c r="F46" s="563">
        <v>207062.21000000002</v>
      </c>
      <c r="G46" s="563">
        <v>147017.38976676093</v>
      </c>
      <c r="H46" s="564">
        <f t="shared" si="3"/>
        <v>354079.59976676095</v>
      </c>
      <c r="I46" s="565"/>
      <c r="J46" s="565"/>
    </row>
    <row r="47" spans="1:10">
      <c r="A47" s="357">
        <v>19</v>
      </c>
      <c r="B47" s="361" t="s">
        <v>598</v>
      </c>
      <c r="C47" s="563">
        <f>SUM(C48:C49)</f>
        <v>336426.57</v>
      </c>
      <c r="D47" s="563">
        <f>SUM(D48:D49)</f>
        <v>0</v>
      </c>
      <c r="E47" s="564">
        <f t="shared" si="2"/>
        <v>336426.57</v>
      </c>
      <c r="F47" s="563">
        <f>SUM(F48:F49)</f>
        <v>7349789.1400000006</v>
      </c>
      <c r="G47" s="563">
        <f>SUM(G48:G49)</f>
        <v>0</v>
      </c>
      <c r="H47" s="564">
        <f t="shared" si="3"/>
        <v>7349789.1400000006</v>
      </c>
      <c r="I47" s="565"/>
      <c r="J47" s="565"/>
    </row>
    <row r="48" spans="1:10">
      <c r="A48" s="357">
        <v>19.100000000000001</v>
      </c>
      <c r="B48" s="362" t="s">
        <v>599</v>
      </c>
      <c r="C48" s="563">
        <v>0</v>
      </c>
      <c r="D48" s="563">
        <v>0</v>
      </c>
      <c r="E48" s="564">
        <f t="shared" si="2"/>
        <v>0</v>
      </c>
      <c r="F48" s="563">
        <v>7019879.8700000001</v>
      </c>
      <c r="G48" s="563">
        <v>0</v>
      </c>
      <c r="H48" s="564">
        <f t="shared" si="3"/>
        <v>7019879.8700000001</v>
      </c>
      <c r="I48" s="565"/>
      <c r="J48" s="565"/>
    </row>
    <row r="49" spans="1:10">
      <c r="A49" s="357">
        <v>19.2</v>
      </c>
      <c r="B49" s="363" t="s">
        <v>600</v>
      </c>
      <c r="C49" s="563">
        <v>336426.57</v>
      </c>
      <c r="D49" s="563">
        <v>0</v>
      </c>
      <c r="E49" s="564">
        <f t="shared" si="2"/>
        <v>336426.57</v>
      </c>
      <c r="F49" s="563">
        <v>329909.27</v>
      </c>
      <c r="G49" s="563">
        <v>0</v>
      </c>
      <c r="H49" s="564">
        <f t="shared" si="3"/>
        <v>329909.27</v>
      </c>
      <c r="I49" s="565"/>
      <c r="J49" s="565"/>
    </row>
    <row r="50" spans="1:10">
      <c r="A50" s="357">
        <v>20</v>
      </c>
      <c r="B50" s="364" t="s">
        <v>601</v>
      </c>
      <c r="C50" s="563">
        <v>0</v>
      </c>
      <c r="D50" s="563">
        <v>28141678.5</v>
      </c>
      <c r="E50" s="564">
        <f t="shared" si="2"/>
        <v>28141678.5</v>
      </c>
      <c r="F50" s="563">
        <v>0</v>
      </c>
      <c r="G50" s="563">
        <v>26964596.75</v>
      </c>
      <c r="H50" s="564">
        <f t="shared" si="3"/>
        <v>26964596.75</v>
      </c>
      <c r="I50" s="565"/>
      <c r="J50" s="565"/>
    </row>
    <row r="51" spans="1:10">
      <c r="A51" s="357">
        <v>21</v>
      </c>
      <c r="B51" s="352" t="s">
        <v>602</v>
      </c>
      <c r="C51" s="563">
        <v>3247859.6500000004</v>
      </c>
      <c r="D51" s="563">
        <v>0</v>
      </c>
      <c r="E51" s="564">
        <f t="shared" si="2"/>
        <v>3247859.6500000004</v>
      </c>
      <c r="F51" s="563">
        <v>3517623.26</v>
      </c>
      <c r="G51" s="563">
        <v>0</v>
      </c>
      <c r="H51" s="564">
        <f t="shared" si="3"/>
        <v>3517623.26</v>
      </c>
      <c r="I51" s="565"/>
      <c r="J51" s="565"/>
    </row>
    <row r="52" spans="1:10">
      <c r="A52" s="357">
        <v>21.1</v>
      </c>
      <c r="B52" s="360" t="s">
        <v>603</v>
      </c>
      <c r="C52" s="563">
        <v>0</v>
      </c>
      <c r="D52" s="563">
        <v>0</v>
      </c>
      <c r="E52" s="564">
        <f t="shared" si="2"/>
        <v>0</v>
      </c>
      <c r="F52" s="563">
        <v>0</v>
      </c>
      <c r="G52" s="563">
        <v>0</v>
      </c>
      <c r="H52" s="564">
        <f t="shared" si="3"/>
        <v>0</v>
      </c>
      <c r="I52" s="565"/>
      <c r="J52" s="565"/>
    </row>
    <row r="53" spans="1:10">
      <c r="A53" s="357">
        <v>22</v>
      </c>
      <c r="B53" s="365" t="s">
        <v>604</v>
      </c>
      <c r="C53" s="563">
        <f>SUM(C38,C40,C41,C46,C47,C50,C51)</f>
        <v>110717708.25111203</v>
      </c>
      <c r="D53" s="563">
        <f>SUM(D38,D40,D41,D46,D47,D50,D51)</f>
        <v>550834350.69587862</v>
      </c>
      <c r="E53" s="564">
        <f t="shared" si="2"/>
        <v>661552058.94699061</v>
      </c>
      <c r="F53" s="563">
        <f>SUM(F38,F40,F41,F46,F47,F50,F51)</f>
        <v>88913768.329999879</v>
      </c>
      <c r="G53" s="563">
        <f>SUM(G38,G40,G41,G46,G47,G50,G51)</f>
        <v>580989385.87976658</v>
      </c>
      <c r="H53" s="564">
        <f t="shared" si="3"/>
        <v>669903154.20976651</v>
      </c>
      <c r="I53" s="565"/>
      <c r="J53" s="565"/>
    </row>
    <row r="54" spans="1:10" ht="24" customHeight="1">
      <c r="A54" s="357"/>
      <c r="B54" s="366" t="s">
        <v>605</v>
      </c>
      <c r="C54" s="764"/>
      <c r="D54" s="765"/>
      <c r="E54" s="765"/>
      <c r="F54" s="765"/>
      <c r="G54" s="765"/>
      <c r="H54" s="766"/>
      <c r="I54" s="565"/>
      <c r="J54" s="565"/>
    </row>
    <row r="55" spans="1:10">
      <c r="A55" s="357">
        <v>23</v>
      </c>
      <c r="B55" s="364" t="s">
        <v>740</v>
      </c>
      <c r="C55" s="563">
        <v>76000000</v>
      </c>
      <c r="D55" s="563">
        <v>0</v>
      </c>
      <c r="E55" s="564">
        <f>C55+D55</f>
        <v>76000000</v>
      </c>
      <c r="F55" s="563">
        <v>106000000</v>
      </c>
      <c r="G55" s="563">
        <v>0</v>
      </c>
      <c r="H55" s="564">
        <f>F55+G55</f>
        <v>106000000</v>
      </c>
      <c r="I55" s="565"/>
      <c r="J55" s="565"/>
    </row>
    <row r="56" spans="1:10">
      <c r="A56" s="357">
        <v>24</v>
      </c>
      <c r="B56" s="364" t="s">
        <v>607</v>
      </c>
      <c r="C56" s="563">
        <v>60000000</v>
      </c>
      <c r="D56" s="563">
        <v>0</v>
      </c>
      <c r="E56" s="564">
        <f t="shared" ref="E56:E69" si="4">C56+D56</f>
        <v>60000000</v>
      </c>
      <c r="F56" s="563">
        <v>30000000</v>
      </c>
      <c r="G56" s="563">
        <v>0</v>
      </c>
      <c r="H56" s="564">
        <f t="shared" ref="H56:H69" si="5">F56+G56</f>
        <v>30000000</v>
      </c>
      <c r="I56" s="565"/>
      <c r="J56" s="565"/>
    </row>
    <row r="57" spans="1:10">
      <c r="A57" s="357">
        <v>25</v>
      </c>
      <c r="B57" s="361" t="s">
        <v>608</v>
      </c>
      <c r="C57" s="563">
        <v>0</v>
      </c>
      <c r="D57" s="563">
        <v>0</v>
      </c>
      <c r="E57" s="564">
        <f t="shared" si="4"/>
        <v>0</v>
      </c>
      <c r="F57" s="563">
        <v>0</v>
      </c>
      <c r="G57" s="563">
        <v>0</v>
      </c>
      <c r="H57" s="564">
        <f t="shared" si="5"/>
        <v>0</v>
      </c>
      <c r="I57" s="565"/>
      <c r="J57" s="565"/>
    </row>
    <row r="58" spans="1:10">
      <c r="A58" s="357">
        <v>26</v>
      </c>
      <c r="B58" s="361" t="s">
        <v>609</v>
      </c>
      <c r="C58" s="563">
        <v>0</v>
      </c>
      <c r="D58" s="563">
        <v>0</v>
      </c>
      <c r="E58" s="564">
        <f t="shared" si="4"/>
        <v>0</v>
      </c>
      <c r="F58" s="563">
        <v>0</v>
      </c>
      <c r="G58" s="563">
        <v>0</v>
      </c>
      <c r="H58" s="564">
        <f t="shared" si="5"/>
        <v>0</v>
      </c>
      <c r="I58" s="565"/>
      <c r="J58" s="565"/>
    </row>
    <row r="59" spans="1:10">
      <c r="A59" s="357">
        <v>27</v>
      </c>
      <c r="B59" s="361" t="s">
        <v>610</v>
      </c>
      <c r="C59" s="563">
        <f>SUM(C60:C61)</f>
        <v>0</v>
      </c>
      <c r="D59" s="563">
        <f>SUM(D60:D61)</f>
        <v>0</v>
      </c>
      <c r="E59" s="564">
        <f t="shared" si="4"/>
        <v>0</v>
      </c>
      <c r="F59" s="563">
        <f>SUM(F60:F61)</f>
        <v>0</v>
      </c>
      <c r="G59" s="563">
        <f>SUM(G60:G61)</f>
        <v>0</v>
      </c>
      <c r="H59" s="564">
        <f t="shared" si="5"/>
        <v>0</v>
      </c>
      <c r="I59" s="565"/>
      <c r="J59" s="565"/>
    </row>
    <row r="60" spans="1:10">
      <c r="A60" s="357">
        <v>27.1</v>
      </c>
      <c r="B60" s="359" t="s">
        <v>611</v>
      </c>
      <c r="C60" s="563">
        <v>0</v>
      </c>
      <c r="D60" s="563">
        <v>0</v>
      </c>
      <c r="E60" s="564">
        <f t="shared" si="4"/>
        <v>0</v>
      </c>
      <c r="F60" s="563">
        <v>0</v>
      </c>
      <c r="G60" s="563">
        <v>0</v>
      </c>
      <c r="H60" s="564">
        <f t="shared" si="5"/>
        <v>0</v>
      </c>
      <c r="I60" s="565"/>
      <c r="J60" s="565"/>
    </row>
    <row r="61" spans="1:10">
      <c r="A61" s="357">
        <v>27.2</v>
      </c>
      <c r="B61" s="359" t="s">
        <v>612</v>
      </c>
      <c r="C61" s="563">
        <v>0</v>
      </c>
      <c r="D61" s="563">
        <v>0</v>
      </c>
      <c r="E61" s="564">
        <f t="shared" si="4"/>
        <v>0</v>
      </c>
      <c r="F61" s="563">
        <v>0</v>
      </c>
      <c r="G61" s="563">
        <v>0</v>
      </c>
      <c r="H61" s="564">
        <f t="shared" si="5"/>
        <v>0</v>
      </c>
      <c r="I61" s="565"/>
      <c r="J61" s="565"/>
    </row>
    <row r="62" spans="1:10">
      <c r="A62" s="357">
        <v>28</v>
      </c>
      <c r="B62" s="367" t="s">
        <v>613</v>
      </c>
      <c r="C62" s="563">
        <v>0</v>
      </c>
      <c r="D62" s="563">
        <v>0</v>
      </c>
      <c r="E62" s="564">
        <f t="shared" si="4"/>
        <v>0</v>
      </c>
      <c r="F62" s="563">
        <v>0</v>
      </c>
      <c r="G62" s="563">
        <v>0</v>
      </c>
      <c r="H62" s="564">
        <f t="shared" si="5"/>
        <v>0</v>
      </c>
      <c r="I62" s="565"/>
      <c r="J62" s="565"/>
    </row>
    <row r="63" spans="1:10">
      <c r="A63" s="357">
        <v>29</v>
      </c>
      <c r="B63" s="361" t="s">
        <v>614</v>
      </c>
      <c r="C63" s="563">
        <f>SUM(C64:C66)</f>
        <v>2037368.0500000003</v>
      </c>
      <c r="D63" s="563">
        <f>SUM(D64:D66)</f>
        <v>0</v>
      </c>
      <c r="E63" s="564">
        <f t="shared" si="4"/>
        <v>2037368.0500000003</v>
      </c>
      <c r="F63" s="563">
        <f>SUM(F64:F66)</f>
        <v>1840196.0799999998</v>
      </c>
      <c r="G63" s="563">
        <f>SUM(G64:G66)</f>
        <v>0</v>
      </c>
      <c r="H63" s="564">
        <f t="shared" si="5"/>
        <v>1840196.0799999998</v>
      </c>
      <c r="I63" s="565"/>
      <c r="J63" s="565"/>
    </row>
    <row r="64" spans="1:10">
      <c r="A64" s="357">
        <v>29.1</v>
      </c>
      <c r="B64" s="351" t="s">
        <v>615</v>
      </c>
      <c r="C64" s="563">
        <v>2037368.0500000003</v>
      </c>
      <c r="D64" s="563">
        <v>0</v>
      </c>
      <c r="E64" s="564">
        <f t="shared" si="4"/>
        <v>2037368.0500000003</v>
      </c>
      <c r="F64" s="563">
        <v>1840196.0799999998</v>
      </c>
      <c r="G64" s="563">
        <v>0</v>
      </c>
      <c r="H64" s="564">
        <f t="shared" si="5"/>
        <v>1840196.0799999998</v>
      </c>
      <c r="I64" s="565"/>
      <c r="J64" s="565"/>
    </row>
    <row r="65" spans="1:10" ht="24.95" customHeight="1">
      <c r="A65" s="357">
        <v>29.2</v>
      </c>
      <c r="B65" s="375" t="s">
        <v>616</v>
      </c>
      <c r="C65" s="563">
        <v>0</v>
      </c>
      <c r="D65" s="563">
        <v>0</v>
      </c>
      <c r="E65" s="564">
        <f t="shared" si="4"/>
        <v>0</v>
      </c>
      <c r="F65" s="563">
        <v>0</v>
      </c>
      <c r="G65" s="563">
        <v>0</v>
      </c>
      <c r="H65" s="564">
        <f t="shared" si="5"/>
        <v>0</v>
      </c>
      <c r="I65" s="565"/>
      <c r="J65" s="565"/>
    </row>
    <row r="66" spans="1:10" ht="22.5" customHeight="1">
      <c r="A66" s="357">
        <v>29.3</v>
      </c>
      <c r="B66" s="375" t="s">
        <v>617</v>
      </c>
      <c r="C66" s="563">
        <v>0</v>
      </c>
      <c r="D66" s="563">
        <v>0</v>
      </c>
      <c r="E66" s="564">
        <f t="shared" si="4"/>
        <v>0</v>
      </c>
      <c r="F66" s="563">
        <v>0</v>
      </c>
      <c r="G66" s="563">
        <v>0</v>
      </c>
      <c r="H66" s="564">
        <f t="shared" si="5"/>
        <v>0</v>
      </c>
      <c r="I66" s="565"/>
      <c r="J66" s="565"/>
    </row>
    <row r="67" spans="1:10">
      <c r="A67" s="357">
        <v>30</v>
      </c>
      <c r="B67" s="348" t="s">
        <v>618</v>
      </c>
      <c r="C67" s="563">
        <v>117493930.0602439</v>
      </c>
      <c r="D67" s="563">
        <v>0</v>
      </c>
      <c r="E67" s="564">
        <f t="shared" si="4"/>
        <v>117493930.0602439</v>
      </c>
      <c r="F67" s="563">
        <v>97969085.780000001</v>
      </c>
      <c r="G67" s="563">
        <v>0</v>
      </c>
      <c r="H67" s="564">
        <f t="shared" si="5"/>
        <v>97969085.780000001</v>
      </c>
      <c r="I67" s="565"/>
      <c r="J67" s="565"/>
    </row>
    <row r="68" spans="1:10">
      <c r="A68" s="357">
        <v>31</v>
      </c>
      <c r="B68" s="368" t="s">
        <v>619</v>
      </c>
      <c r="C68" s="563">
        <f>SUM(C55,C56,C57,C58,C59,C62,C63,C67)</f>
        <v>255531298.11024392</v>
      </c>
      <c r="D68" s="563">
        <f>SUM(D55,D56,D57,D58,D59,D62,D63,D67)</f>
        <v>0</v>
      </c>
      <c r="E68" s="564">
        <f t="shared" si="4"/>
        <v>255531298.11024392</v>
      </c>
      <c r="F68" s="563">
        <f>SUM(F55,F56,F57,F58,F59,F62,F63,F67)</f>
        <v>235809281.86000001</v>
      </c>
      <c r="G68" s="563">
        <f>SUM(G55,G56,G57,G58,G59,G62,G63,G67)</f>
        <v>0</v>
      </c>
      <c r="H68" s="564">
        <f t="shared" si="5"/>
        <v>235809281.86000001</v>
      </c>
      <c r="I68" s="565"/>
      <c r="J68" s="565"/>
    </row>
    <row r="69" spans="1:10">
      <c r="A69" s="357">
        <v>32</v>
      </c>
      <c r="B69" s="369" t="s">
        <v>620</v>
      </c>
      <c r="C69" s="563">
        <f>SUM(C53,C68)</f>
        <v>366249006.36135596</v>
      </c>
      <c r="D69" s="563">
        <f>SUM(D53,D68)</f>
        <v>550834350.69587862</v>
      </c>
      <c r="E69" s="564">
        <f t="shared" si="4"/>
        <v>917083357.05723453</v>
      </c>
      <c r="F69" s="563">
        <f>SUM(F53,F68)</f>
        <v>324723050.18999988</v>
      </c>
      <c r="G69" s="563">
        <f>SUM(G53,G68)</f>
        <v>580989385.87976658</v>
      </c>
      <c r="H69" s="564">
        <f t="shared" si="5"/>
        <v>905712436.06976652</v>
      </c>
      <c r="I69" s="565"/>
      <c r="J69" s="565"/>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topLeftCell="A31" zoomScale="80" zoomScaleNormal="80" workbookViewId="0">
      <selection activeCell="C16" sqref="C16"/>
    </sheetView>
  </sheetViews>
  <sheetFormatPr defaultRowHeight="15"/>
  <cols>
    <col min="2" max="2" width="66.5703125" customWidth="1"/>
    <col min="3" max="8" width="17.85546875" customWidth="1"/>
  </cols>
  <sheetData>
    <row r="1" spans="1:8" s="5" customFormat="1" ht="14.25">
      <c r="A1" s="2" t="s">
        <v>30</v>
      </c>
      <c r="B1" s="3" t="str">
        <f>Info!C2</f>
        <v>JSC " Halyk Bank Georgia"</v>
      </c>
      <c r="C1" s="3"/>
      <c r="D1" s="4"/>
      <c r="E1" s="4"/>
      <c r="F1" s="4"/>
      <c r="G1" s="4"/>
    </row>
    <row r="2" spans="1:8" s="5" customFormat="1" ht="14.25">
      <c r="A2" s="2" t="s">
        <v>31</v>
      </c>
      <c r="B2" s="286">
        <f>'1. key ratios '!B2</f>
        <v>45657</v>
      </c>
      <c r="C2" s="6"/>
      <c r="D2" s="7"/>
      <c r="E2" s="7"/>
      <c r="F2" s="7"/>
      <c r="G2" s="7"/>
      <c r="H2" s="8"/>
    </row>
    <row r="4" spans="1:8">
      <c r="A4" s="778" t="s">
        <v>6</v>
      </c>
      <c r="B4" s="780" t="s">
        <v>621</v>
      </c>
      <c r="C4" s="770" t="s">
        <v>558</v>
      </c>
      <c r="D4" s="770"/>
      <c r="E4" s="770"/>
      <c r="F4" s="770" t="s">
        <v>559</v>
      </c>
      <c r="G4" s="770"/>
      <c r="H4" s="771"/>
    </row>
    <row r="5" spans="1:8" ht="15.6" customHeight="1">
      <c r="A5" s="779"/>
      <c r="B5" s="781"/>
      <c r="C5" s="372" t="s">
        <v>32</v>
      </c>
      <c r="D5" s="372" t="s">
        <v>33</v>
      </c>
      <c r="E5" s="372" t="s">
        <v>34</v>
      </c>
      <c r="F5" s="372" t="s">
        <v>32</v>
      </c>
      <c r="G5" s="372" t="s">
        <v>33</v>
      </c>
      <c r="H5" s="372" t="s">
        <v>34</v>
      </c>
    </row>
    <row r="6" spans="1:8">
      <c r="A6" s="373">
        <v>1</v>
      </c>
      <c r="B6" s="374" t="s">
        <v>622</v>
      </c>
      <c r="C6" s="563">
        <f>SUM(C7:C12)</f>
        <v>31167269.585065126</v>
      </c>
      <c r="D6" s="563">
        <f>SUM(D7:D12)</f>
        <v>44811858.428873837</v>
      </c>
      <c r="E6" s="564">
        <f>C6+D6</f>
        <v>75979128.013938963</v>
      </c>
      <c r="F6" s="563">
        <f>SUM(F7:F12)</f>
        <v>34702975.580000035</v>
      </c>
      <c r="G6" s="563">
        <f>SUM(G7:G12)</f>
        <v>35359850.459999971</v>
      </c>
      <c r="H6" s="564">
        <f>F6+G6</f>
        <v>70062826.040000007</v>
      </c>
    </row>
    <row r="7" spans="1:8">
      <c r="A7" s="373">
        <v>1.1000000000000001</v>
      </c>
      <c r="B7" s="375" t="s">
        <v>565</v>
      </c>
      <c r="C7" s="563">
        <v>0</v>
      </c>
      <c r="D7" s="563">
        <v>0</v>
      </c>
      <c r="E7" s="564">
        <f t="shared" ref="E7:E45" si="0">C7+D7</f>
        <v>0</v>
      </c>
      <c r="F7" s="563">
        <v>0</v>
      </c>
      <c r="G7" s="563">
        <v>0</v>
      </c>
      <c r="H7" s="564">
        <f t="shared" ref="H7:H45" si="1">F7+G7</f>
        <v>0</v>
      </c>
    </row>
    <row r="8" spans="1:8">
      <c r="A8" s="373">
        <v>1.2</v>
      </c>
      <c r="B8" s="375" t="s">
        <v>567</v>
      </c>
      <c r="C8" s="563">
        <v>0</v>
      </c>
      <c r="D8" s="563">
        <v>0</v>
      </c>
      <c r="E8" s="564">
        <f t="shared" si="0"/>
        <v>0</v>
      </c>
      <c r="F8" s="563">
        <v>0</v>
      </c>
      <c r="G8" s="563">
        <v>0</v>
      </c>
      <c r="H8" s="564">
        <f t="shared" si="1"/>
        <v>0</v>
      </c>
    </row>
    <row r="9" spans="1:8" ht="21.6" customHeight="1">
      <c r="A9" s="373">
        <v>1.3</v>
      </c>
      <c r="B9" s="375" t="s">
        <v>623</v>
      </c>
      <c r="C9" s="563">
        <v>0</v>
      </c>
      <c r="D9" s="563">
        <v>0</v>
      </c>
      <c r="E9" s="564">
        <f t="shared" si="0"/>
        <v>0</v>
      </c>
      <c r="F9" s="563">
        <v>0</v>
      </c>
      <c r="G9" s="563">
        <v>0</v>
      </c>
      <c r="H9" s="564">
        <f t="shared" si="1"/>
        <v>0</v>
      </c>
    </row>
    <row r="10" spans="1:8">
      <c r="A10" s="373">
        <v>1.4</v>
      </c>
      <c r="B10" s="375" t="s">
        <v>569</v>
      </c>
      <c r="C10" s="563">
        <v>0</v>
      </c>
      <c r="D10" s="563">
        <v>0</v>
      </c>
      <c r="E10" s="564">
        <f t="shared" si="0"/>
        <v>0</v>
      </c>
      <c r="F10" s="563">
        <v>0</v>
      </c>
      <c r="G10" s="563">
        <v>0</v>
      </c>
      <c r="H10" s="564">
        <f t="shared" si="1"/>
        <v>0</v>
      </c>
    </row>
    <row r="11" spans="1:8">
      <c r="A11" s="373">
        <v>1.5</v>
      </c>
      <c r="B11" s="375" t="s">
        <v>573</v>
      </c>
      <c r="C11" s="563">
        <v>31167269.585065126</v>
      </c>
      <c r="D11" s="563">
        <v>44811858.428873837</v>
      </c>
      <c r="E11" s="564">
        <f t="shared" si="0"/>
        <v>75979128.013938963</v>
      </c>
      <c r="F11" s="563">
        <v>34702975.580000035</v>
      </c>
      <c r="G11" s="563">
        <v>35359850.459999971</v>
      </c>
      <c r="H11" s="564">
        <f t="shared" si="1"/>
        <v>70062826.040000007</v>
      </c>
    </row>
    <row r="12" spans="1:8">
      <c r="A12" s="373">
        <v>1.6</v>
      </c>
      <c r="B12" s="376" t="s">
        <v>455</v>
      </c>
      <c r="C12" s="563">
        <v>0</v>
      </c>
      <c r="D12" s="563">
        <v>0</v>
      </c>
      <c r="E12" s="564">
        <f t="shared" si="0"/>
        <v>0</v>
      </c>
      <c r="F12" s="563">
        <v>0</v>
      </c>
      <c r="G12" s="563">
        <v>0</v>
      </c>
      <c r="H12" s="564">
        <f t="shared" si="1"/>
        <v>0</v>
      </c>
    </row>
    <row r="13" spans="1:8">
      <c r="A13" s="373">
        <v>2</v>
      </c>
      <c r="B13" s="377" t="s">
        <v>624</v>
      </c>
      <c r="C13" s="563">
        <f>SUM(C14:C17)</f>
        <v>-8927435.7199999969</v>
      </c>
      <c r="D13" s="563">
        <f>SUM(D14:D17)</f>
        <v>-24690753.750000007</v>
      </c>
      <c r="E13" s="564">
        <f t="shared" si="0"/>
        <v>-33618189.470000006</v>
      </c>
      <c r="F13" s="563">
        <f>SUM(F14:F17)</f>
        <v>-9808510.9000000022</v>
      </c>
      <c r="G13" s="563">
        <f>SUM(G14:G17)</f>
        <v>-19579191.680000015</v>
      </c>
      <c r="H13" s="564">
        <f t="shared" si="1"/>
        <v>-29387702.580000017</v>
      </c>
    </row>
    <row r="14" spans="1:8">
      <c r="A14" s="373">
        <v>2.1</v>
      </c>
      <c r="B14" s="375" t="s">
        <v>625</v>
      </c>
      <c r="C14" s="563">
        <v>0</v>
      </c>
      <c r="D14" s="563">
        <v>0</v>
      </c>
      <c r="E14" s="564">
        <f t="shared" si="0"/>
        <v>0</v>
      </c>
      <c r="F14" s="563">
        <v>0</v>
      </c>
      <c r="G14" s="563">
        <v>0</v>
      </c>
      <c r="H14" s="564">
        <f t="shared" si="1"/>
        <v>0</v>
      </c>
    </row>
    <row r="15" spans="1:8" ht="24.6" customHeight="1">
      <c r="A15" s="373">
        <v>2.2000000000000002</v>
      </c>
      <c r="B15" s="375" t="s">
        <v>626</v>
      </c>
      <c r="C15" s="563">
        <v>0</v>
      </c>
      <c r="D15" s="563">
        <v>0</v>
      </c>
      <c r="E15" s="564">
        <f t="shared" si="0"/>
        <v>0</v>
      </c>
      <c r="F15" s="563">
        <v>0</v>
      </c>
      <c r="G15" s="563">
        <v>0</v>
      </c>
      <c r="H15" s="564">
        <f t="shared" si="1"/>
        <v>0</v>
      </c>
    </row>
    <row r="16" spans="1:8" ht="20.45" customHeight="1">
      <c r="A16" s="373">
        <v>2.2999999999999998</v>
      </c>
      <c r="B16" s="375" t="s">
        <v>627</v>
      </c>
      <c r="C16" s="563">
        <v>-8927435.7199999969</v>
      </c>
      <c r="D16" s="563">
        <v>-24690753.750000007</v>
      </c>
      <c r="E16" s="564">
        <f t="shared" si="0"/>
        <v>-33618189.470000006</v>
      </c>
      <c r="F16" s="563">
        <v>-9808510.9000000022</v>
      </c>
      <c r="G16" s="563">
        <v>-19579191.680000015</v>
      </c>
      <c r="H16" s="564">
        <f t="shared" si="1"/>
        <v>-29387702.580000017</v>
      </c>
    </row>
    <row r="17" spans="1:8">
      <c r="A17" s="373">
        <v>2.4</v>
      </c>
      <c r="B17" s="375" t="s">
        <v>628</v>
      </c>
      <c r="C17" s="563">
        <v>0</v>
      </c>
      <c r="D17" s="563">
        <v>0</v>
      </c>
      <c r="E17" s="564">
        <f t="shared" si="0"/>
        <v>0</v>
      </c>
      <c r="F17" s="563">
        <v>0</v>
      </c>
      <c r="G17" s="563">
        <v>0</v>
      </c>
      <c r="H17" s="564">
        <f t="shared" si="1"/>
        <v>0</v>
      </c>
    </row>
    <row r="18" spans="1:8">
      <c r="A18" s="373">
        <v>3</v>
      </c>
      <c r="B18" s="377" t="s">
        <v>629</v>
      </c>
      <c r="C18" s="563">
        <v>0</v>
      </c>
      <c r="D18" s="563">
        <v>0</v>
      </c>
      <c r="E18" s="564">
        <f t="shared" si="0"/>
        <v>0</v>
      </c>
      <c r="F18" s="563">
        <v>0</v>
      </c>
      <c r="G18" s="563">
        <v>0</v>
      </c>
      <c r="H18" s="564">
        <f t="shared" si="1"/>
        <v>0</v>
      </c>
    </row>
    <row r="19" spans="1:8">
      <c r="A19" s="373">
        <v>4</v>
      </c>
      <c r="B19" s="377" t="s">
        <v>630</v>
      </c>
      <c r="C19" s="563">
        <v>1254863.9600000004</v>
      </c>
      <c r="D19" s="563">
        <v>1055810.2800000003</v>
      </c>
      <c r="E19" s="564">
        <f t="shared" si="0"/>
        <v>2310674.2400000007</v>
      </c>
      <c r="F19" s="563">
        <v>1170392.0099999995</v>
      </c>
      <c r="G19" s="563">
        <v>1178977.7300000002</v>
      </c>
      <c r="H19" s="564">
        <f t="shared" si="1"/>
        <v>2349369.7399999998</v>
      </c>
    </row>
    <row r="20" spans="1:8">
      <c r="A20" s="373">
        <v>5</v>
      </c>
      <c r="B20" s="377" t="s">
        <v>631</v>
      </c>
      <c r="C20" s="563">
        <v>-690321.11</v>
      </c>
      <c r="D20" s="563">
        <v>-2079557.8599999999</v>
      </c>
      <c r="E20" s="564">
        <f t="shared" si="0"/>
        <v>-2769878.9699999997</v>
      </c>
      <c r="F20" s="563">
        <v>-633701.38</v>
      </c>
      <c r="G20" s="563">
        <v>-2048235.2699999996</v>
      </c>
      <c r="H20" s="564">
        <f t="shared" si="1"/>
        <v>-2681936.6499999994</v>
      </c>
    </row>
    <row r="21" spans="1:8" ht="24" customHeight="1">
      <c r="A21" s="373">
        <v>6</v>
      </c>
      <c r="B21" s="377" t="s">
        <v>632</v>
      </c>
      <c r="C21" s="563">
        <v>0</v>
      </c>
      <c r="D21" s="563">
        <v>0</v>
      </c>
      <c r="E21" s="564">
        <f t="shared" si="0"/>
        <v>0</v>
      </c>
      <c r="F21" s="563">
        <v>0</v>
      </c>
      <c r="G21" s="563">
        <v>0</v>
      </c>
      <c r="H21" s="564">
        <f t="shared" si="1"/>
        <v>0</v>
      </c>
    </row>
    <row r="22" spans="1:8" ht="18.600000000000001" customHeight="1">
      <c r="A22" s="373">
        <v>7</v>
      </c>
      <c r="B22" s="377" t="s">
        <v>633</v>
      </c>
      <c r="C22" s="563">
        <v>893973.68000000017</v>
      </c>
      <c r="D22" s="563">
        <v>0</v>
      </c>
      <c r="E22" s="564">
        <f t="shared" si="0"/>
        <v>893973.68000000017</v>
      </c>
      <c r="F22" s="563">
        <v>195527.6</v>
      </c>
      <c r="G22" s="563">
        <v>0</v>
      </c>
      <c r="H22" s="564">
        <f t="shared" si="1"/>
        <v>195527.6</v>
      </c>
    </row>
    <row r="23" spans="1:8" ht="25.5" customHeight="1">
      <c r="A23" s="373">
        <v>8</v>
      </c>
      <c r="B23" s="378" t="s">
        <v>634</v>
      </c>
      <c r="C23" s="563">
        <v>0</v>
      </c>
      <c r="D23" s="563">
        <v>0</v>
      </c>
      <c r="E23" s="564">
        <f t="shared" si="0"/>
        <v>0</v>
      </c>
      <c r="F23" s="563">
        <v>0</v>
      </c>
      <c r="G23" s="563">
        <v>0</v>
      </c>
      <c r="H23" s="564">
        <f t="shared" si="1"/>
        <v>0</v>
      </c>
    </row>
    <row r="24" spans="1:8" ht="34.5" customHeight="1">
      <c r="A24" s="373">
        <v>9</v>
      </c>
      <c r="B24" s="378" t="s">
        <v>635</v>
      </c>
      <c r="C24" s="563">
        <v>0</v>
      </c>
      <c r="D24" s="563">
        <v>0</v>
      </c>
      <c r="E24" s="564">
        <f t="shared" si="0"/>
        <v>0</v>
      </c>
      <c r="F24" s="563">
        <v>0</v>
      </c>
      <c r="G24" s="563">
        <v>0</v>
      </c>
      <c r="H24" s="564">
        <f t="shared" si="1"/>
        <v>0</v>
      </c>
    </row>
    <row r="25" spans="1:8">
      <c r="A25" s="373">
        <v>10</v>
      </c>
      <c r="B25" s="377" t="s">
        <v>636</v>
      </c>
      <c r="C25" s="563">
        <v>4436695.9100000039</v>
      </c>
      <c r="D25" s="563">
        <v>0</v>
      </c>
      <c r="E25" s="564">
        <f t="shared" si="0"/>
        <v>4436695.9100000039</v>
      </c>
      <c r="F25" s="563">
        <v>6738026.2700000005</v>
      </c>
      <c r="G25" s="563">
        <v>0</v>
      </c>
      <c r="H25" s="564">
        <f t="shared" si="1"/>
        <v>6738026.2700000005</v>
      </c>
    </row>
    <row r="26" spans="1:8">
      <c r="A26" s="373">
        <v>11</v>
      </c>
      <c r="B26" s="379" t="s">
        <v>637</v>
      </c>
      <c r="C26" s="563">
        <v>0</v>
      </c>
      <c r="D26" s="563">
        <v>0</v>
      </c>
      <c r="E26" s="564">
        <f t="shared" si="0"/>
        <v>0</v>
      </c>
      <c r="F26" s="563">
        <v>0</v>
      </c>
      <c r="G26" s="563">
        <v>0</v>
      </c>
      <c r="H26" s="564">
        <f t="shared" si="1"/>
        <v>0</v>
      </c>
    </row>
    <row r="27" spans="1:8">
      <c r="A27" s="373">
        <v>12</v>
      </c>
      <c r="B27" s="377" t="s">
        <v>638</v>
      </c>
      <c r="C27" s="563">
        <v>687300.08000000007</v>
      </c>
      <c r="D27" s="563">
        <v>40209.249999999993</v>
      </c>
      <c r="E27" s="564">
        <f t="shared" si="0"/>
        <v>727509.33000000007</v>
      </c>
      <c r="F27" s="563">
        <v>567810.31000000006</v>
      </c>
      <c r="G27" s="563">
        <v>34370.03</v>
      </c>
      <c r="H27" s="564">
        <f t="shared" si="1"/>
        <v>602180.34000000008</v>
      </c>
    </row>
    <row r="28" spans="1:8">
      <c r="A28" s="373">
        <v>13</v>
      </c>
      <c r="B28" s="380" t="s">
        <v>639</v>
      </c>
      <c r="C28" s="563">
        <v>-4002765.1700000009</v>
      </c>
      <c r="D28" s="563">
        <v>-652190.29999999993</v>
      </c>
      <c r="E28" s="564">
        <f t="shared" si="0"/>
        <v>-4654955.4700000007</v>
      </c>
      <c r="F28" s="563">
        <v>-3557442.7600000002</v>
      </c>
      <c r="G28" s="563">
        <v>-497514.16000000003</v>
      </c>
      <c r="H28" s="564">
        <f t="shared" si="1"/>
        <v>-4054956.9200000004</v>
      </c>
    </row>
    <row r="29" spans="1:8">
      <c r="A29" s="373">
        <v>14</v>
      </c>
      <c r="B29" s="381" t="s">
        <v>640</v>
      </c>
      <c r="C29" s="563">
        <f>SUM(C30:C31)</f>
        <v>-17580256.34</v>
      </c>
      <c r="D29" s="563">
        <f>SUM(D30:D31)</f>
        <v>0</v>
      </c>
      <c r="E29" s="564">
        <f t="shared" si="0"/>
        <v>-17580256.34</v>
      </c>
      <c r="F29" s="563">
        <f>SUM(F30:F31)</f>
        <v>-15949937.789999999</v>
      </c>
      <c r="G29" s="563">
        <f>SUM(G30:G31)</f>
        <v>0</v>
      </c>
      <c r="H29" s="564">
        <f t="shared" si="1"/>
        <v>-15949937.789999999</v>
      </c>
    </row>
    <row r="30" spans="1:8">
      <c r="A30" s="373">
        <v>14.1</v>
      </c>
      <c r="B30" s="350" t="s">
        <v>641</v>
      </c>
      <c r="C30" s="563">
        <v>-15426849.709999999</v>
      </c>
      <c r="D30" s="563">
        <v>0</v>
      </c>
      <c r="E30" s="564">
        <f t="shared" si="0"/>
        <v>-15426849.709999999</v>
      </c>
      <c r="F30" s="563">
        <v>-14034114.889999999</v>
      </c>
      <c r="G30" s="563">
        <v>0</v>
      </c>
      <c r="H30" s="564">
        <f t="shared" si="1"/>
        <v>-14034114.889999999</v>
      </c>
    </row>
    <row r="31" spans="1:8">
      <c r="A31" s="373">
        <v>14.2</v>
      </c>
      <c r="B31" s="350" t="s">
        <v>642</v>
      </c>
      <c r="C31" s="563">
        <v>-2153406.6300000004</v>
      </c>
      <c r="D31" s="563">
        <v>0</v>
      </c>
      <c r="E31" s="564">
        <f t="shared" si="0"/>
        <v>-2153406.6300000004</v>
      </c>
      <c r="F31" s="563">
        <v>-1915822.9000000001</v>
      </c>
      <c r="G31" s="563">
        <v>0</v>
      </c>
      <c r="H31" s="564">
        <f t="shared" si="1"/>
        <v>-1915822.9000000001</v>
      </c>
    </row>
    <row r="32" spans="1:8">
      <c r="A32" s="373">
        <v>15</v>
      </c>
      <c r="B32" s="377" t="s">
        <v>643</v>
      </c>
      <c r="C32" s="563">
        <v>-2869395.92</v>
      </c>
      <c r="D32" s="563">
        <v>0</v>
      </c>
      <c r="E32" s="564">
        <f t="shared" si="0"/>
        <v>-2869395.92</v>
      </c>
      <c r="F32" s="563">
        <v>-2751663.34</v>
      </c>
      <c r="G32" s="563">
        <v>0</v>
      </c>
      <c r="H32" s="564">
        <f t="shared" si="1"/>
        <v>-2751663.34</v>
      </c>
    </row>
    <row r="33" spans="1:8" ht="22.5" customHeight="1">
      <c r="A33" s="373">
        <v>16</v>
      </c>
      <c r="B33" s="348" t="s">
        <v>644</v>
      </c>
      <c r="C33" s="563">
        <v>0</v>
      </c>
      <c r="D33" s="563">
        <v>0</v>
      </c>
      <c r="E33" s="564">
        <f t="shared" si="0"/>
        <v>0</v>
      </c>
      <c r="F33" s="563">
        <v>0</v>
      </c>
      <c r="G33" s="563">
        <v>0</v>
      </c>
      <c r="H33" s="564">
        <f t="shared" si="1"/>
        <v>0</v>
      </c>
    </row>
    <row r="34" spans="1:8">
      <c r="A34" s="373">
        <v>17</v>
      </c>
      <c r="B34" s="377" t="s">
        <v>645</v>
      </c>
      <c r="C34" s="563">
        <f>SUM(C35:C36)</f>
        <v>-650538.91000000027</v>
      </c>
      <c r="D34" s="563">
        <f>SUM(D35:D36)</f>
        <v>685078.58000000007</v>
      </c>
      <c r="E34" s="564">
        <f t="shared" si="0"/>
        <v>34539.669999999809</v>
      </c>
      <c r="F34" s="563">
        <f>SUM(F35:F36)</f>
        <v>335562.94000000006</v>
      </c>
      <c r="G34" s="563">
        <f>SUM(G35:G36)</f>
        <v>4554.1200000000008</v>
      </c>
      <c r="H34" s="564">
        <f t="shared" si="1"/>
        <v>340117.06000000006</v>
      </c>
    </row>
    <row r="35" spans="1:8">
      <c r="A35" s="373">
        <v>17.100000000000001</v>
      </c>
      <c r="B35" s="350" t="s">
        <v>646</v>
      </c>
      <c r="C35" s="563">
        <v>-69560.239999999991</v>
      </c>
      <c r="D35" s="563">
        <v>284521.26</v>
      </c>
      <c r="E35" s="564">
        <f t="shared" si="0"/>
        <v>214961.02000000002</v>
      </c>
      <c r="F35" s="563">
        <v>-162979.60000000009</v>
      </c>
      <c r="G35" s="563">
        <v>0</v>
      </c>
      <c r="H35" s="564">
        <f t="shared" si="1"/>
        <v>-162979.60000000009</v>
      </c>
    </row>
    <row r="36" spans="1:8">
      <c r="A36" s="373">
        <v>17.2</v>
      </c>
      <c r="B36" s="350" t="s">
        <v>647</v>
      </c>
      <c r="C36" s="563">
        <v>-580978.67000000027</v>
      </c>
      <c r="D36" s="563">
        <v>400557.32</v>
      </c>
      <c r="E36" s="564">
        <f t="shared" si="0"/>
        <v>-180421.35000000027</v>
      </c>
      <c r="F36" s="563">
        <v>498542.54000000015</v>
      </c>
      <c r="G36" s="563">
        <v>4554.1200000000008</v>
      </c>
      <c r="H36" s="564">
        <f t="shared" si="1"/>
        <v>503096.66000000015</v>
      </c>
    </row>
    <row r="37" spans="1:8" ht="41.45" customHeight="1">
      <c r="A37" s="373">
        <v>18</v>
      </c>
      <c r="B37" s="382" t="s">
        <v>648</v>
      </c>
      <c r="C37" s="563">
        <f>SUM(C38:C39)</f>
        <v>2628737.1186000002</v>
      </c>
      <c r="D37" s="563">
        <f>SUM(D38:D39)</f>
        <v>-376848.87229505787</v>
      </c>
      <c r="E37" s="564">
        <f t="shared" si="0"/>
        <v>2251888.2463049423</v>
      </c>
      <c r="F37" s="563">
        <f>SUM(F38:F39)</f>
        <v>-2735418.549999997</v>
      </c>
      <c r="G37" s="566">
        <f>SUM(G38:G39)</f>
        <v>1448483.0200000019</v>
      </c>
      <c r="H37" s="564">
        <f t="shared" si="1"/>
        <v>-1286935.5299999951</v>
      </c>
    </row>
    <row r="38" spans="1:8">
      <c r="A38" s="373">
        <v>18.100000000000001</v>
      </c>
      <c r="B38" s="383" t="s">
        <v>649</v>
      </c>
      <c r="C38" s="563">
        <v>0</v>
      </c>
      <c r="D38" s="563">
        <v>0</v>
      </c>
      <c r="E38" s="564">
        <f t="shared" si="0"/>
        <v>0</v>
      </c>
      <c r="F38" s="563">
        <v>0</v>
      </c>
      <c r="G38" s="563">
        <v>0</v>
      </c>
      <c r="H38" s="564">
        <f t="shared" si="1"/>
        <v>0</v>
      </c>
    </row>
    <row r="39" spans="1:8">
      <c r="A39" s="373">
        <v>18.2</v>
      </c>
      <c r="B39" s="383" t="s">
        <v>650</v>
      </c>
      <c r="C39" s="563">
        <v>2628737.1186000002</v>
      </c>
      <c r="D39" s="563">
        <v>-376848.87229505787</v>
      </c>
      <c r="E39" s="564">
        <f t="shared" si="0"/>
        <v>2251888.2463049423</v>
      </c>
      <c r="F39" s="563">
        <v>-2735418.549999997</v>
      </c>
      <c r="G39" s="563">
        <v>1448483.0200000019</v>
      </c>
      <c r="H39" s="564">
        <f t="shared" si="1"/>
        <v>-1286935.5299999951</v>
      </c>
    </row>
    <row r="40" spans="1:8" ht="24.6" customHeight="1">
      <c r="A40" s="373">
        <v>19</v>
      </c>
      <c r="B40" s="382" t="s">
        <v>651</v>
      </c>
      <c r="C40" s="563">
        <v>0</v>
      </c>
      <c r="D40" s="563">
        <v>0</v>
      </c>
      <c r="E40" s="564">
        <f t="shared" si="0"/>
        <v>0</v>
      </c>
      <c r="F40" s="563">
        <v>0</v>
      </c>
      <c r="G40" s="563">
        <v>0</v>
      </c>
      <c r="H40" s="564">
        <f t="shared" si="1"/>
        <v>0</v>
      </c>
    </row>
    <row r="41" spans="1:8" ht="17.45" customHeight="1">
      <c r="A41" s="373">
        <v>20</v>
      </c>
      <c r="B41" s="382" t="s">
        <v>652</v>
      </c>
      <c r="C41" s="563">
        <v>0</v>
      </c>
      <c r="D41" s="563">
        <v>0</v>
      </c>
      <c r="E41" s="564">
        <f t="shared" si="0"/>
        <v>0</v>
      </c>
      <c r="F41" s="563">
        <v>-102190.8</v>
      </c>
      <c r="G41" s="563">
        <v>0</v>
      </c>
      <c r="H41" s="564">
        <f t="shared" si="1"/>
        <v>-102190.8</v>
      </c>
    </row>
    <row r="42" spans="1:8" ht="26.45" customHeight="1">
      <c r="A42" s="373">
        <v>21</v>
      </c>
      <c r="B42" s="382" t="s">
        <v>653</v>
      </c>
      <c r="C42" s="563">
        <v>0</v>
      </c>
      <c r="D42" s="563">
        <v>0</v>
      </c>
      <c r="E42" s="564">
        <f t="shared" si="0"/>
        <v>0</v>
      </c>
      <c r="F42" s="563">
        <v>0</v>
      </c>
      <c r="G42" s="563">
        <v>0</v>
      </c>
      <c r="H42" s="564">
        <f t="shared" si="1"/>
        <v>0</v>
      </c>
    </row>
    <row r="43" spans="1:8">
      <c r="A43" s="373">
        <v>22</v>
      </c>
      <c r="B43" s="384" t="s">
        <v>654</v>
      </c>
      <c r="C43" s="563">
        <f>SUM(C6,C13,C18,C19,C20,C21,C22,C23,C24,C25,C26,C27,C28,C29,C32,C33,C34,C37,C40,C41,C42)</f>
        <v>6348127.1636651289</v>
      </c>
      <c r="D43" s="563">
        <f>SUM(D6,D13,D18,D19,D20,D21,D22,D23,D24,D25,D26,D27,D28,D29,D32,D33,D34,D37,D40,D41,D42)</f>
        <v>18793605.756578773</v>
      </c>
      <c r="E43" s="564">
        <f t="shared" si="0"/>
        <v>25141732.920243904</v>
      </c>
      <c r="F43" s="563">
        <f>SUM(F6,F13,F18,F19,F20,F21,F22,F23,F24,F25,F26,F27,F28,F29,F32,F33,F34,F37,F40,F41,F42)</f>
        <v>8171429.1900000339</v>
      </c>
      <c r="G43" s="563">
        <f>SUM(G6,G13,G18,G19,G20,G21,G22,G23,G24,G25,G26,G27,G28,G29,G32,G33,G34,G37,G40,G41,G42)</f>
        <v>15901294.249999957</v>
      </c>
      <c r="H43" s="564">
        <f t="shared" si="1"/>
        <v>24072723.43999999</v>
      </c>
    </row>
    <row r="44" spans="1:8">
      <c r="A44" s="373">
        <v>23</v>
      </c>
      <c r="B44" s="384" t="s">
        <v>655</v>
      </c>
      <c r="C44" s="563">
        <v>-4640676.9399999995</v>
      </c>
      <c r="D44" s="563">
        <v>0</v>
      </c>
      <c r="E44" s="564">
        <f t="shared" si="0"/>
        <v>-4640676.9399999995</v>
      </c>
      <c r="F44" s="563">
        <v>-3885236</v>
      </c>
      <c r="G44" s="563">
        <v>0</v>
      </c>
      <c r="H44" s="564">
        <f t="shared" si="1"/>
        <v>-3885236</v>
      </c>
    </row>
    <row r="45" spans="1:8">
      <c r="A45" s="373">
        <v>24</v>
      </c>
      <c r="B45" s="385" t="s">
        <v>656</v>
      </c>
      <c r="C45" s="563">
        <f>C43+C44</f>
        <v>1707450.2236651294</v>
      </c>
      <c r="D45" s="563">
        <f>D43+D44</f>
        <v>18793605.756578773</v>
      </c>
      <c r="E45" s="564">
        <f t="shared" si="0"/>
        <v>20501055.980243903</v>
      </c>
      <c r="F45" s="563">
        <f>F43+F44</f>
        <v>4286193.1900000339</v>
      </c>
      <c r="G45" s="563">
        <f>G43+G44</f>
        <v>15901294.249999957</v>
      </c>
      <c r="H45" s="564">
        <f t="shared" si="1"/>
        <v>20187487.43999999</v>
      </c>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opLeftCell="A13" zoomScale="70" zoomScaleNormal="70" workbookViewId="0">
      <selection activeCell="C16" sqref="C16"/>
    </sheetView>
  </sheetViews>
  <sheetFormatPr defaultRowHeight="15"/>
  <cols>
    <col min="1" max="1" width="8.7109375" style="370"/>
    <col min="2" max="2" width="87.5703125" bestFit="1" customWidth="1"/>
    <col min="3" max="8" width="15.42578125" customWidth="1"/>
  </cols>
  <sheetData>
    <row r="1" spans="1:9" s="5" customFormat="1" ht="14.25">
      <c r="A1" s="2" t="s">
        <v>30</v>
      </c>
      <c r="B1" s="3" t="str">
        <f>Info!C2</f>
        <v>JSC " Halyk Bank Georgia"</v>
      </c>
      <c r="C1" s="3"/>
      <c r="D1" s="4"/>
      <c r="E1" s="4"/>
      <c r="F1" s="4"/>
      <c r="G1" s="4"/>
    </row>
    <row r="2" spans="1:9" s="5" customFormat="1" ht="14.25">
      <c r="A2" s="2" t="s">
        <v>31</v>
      </c>
      <c r="B2" s="286">
        <f>'1. key ratios '!B2</f>
        <v>45657</v>
      </c>
      <c r="C2" s="6"/>
      <c r="D2" s="7"/>
      <c r="E2" s="7"/>
      <c r="F2" s="7"/>
      <c r="G2" s="7"/>
      <c r="H2" s="8"/>
    </row>
    <row r="3" spans="1:9" ht="15.75" thickBot="1">
      <c r="A3"/>
    </row>
    <row r="4" spans="1:9">
      <c r="A4" s="782" t="s">
        <v>6</v>
      </c>
      <c r="B4" s="783" t="s">
        <v>94</v>
      </c>
      <c r="C4" s="770" t="s">
        <v>558</v>
      </c>
      <c r="D4" s="770"/>
      <c r="E4" s="770"/>
      <c r="F4" s="770" t="s">
        <v>559</v>
      </c>
      <c r="G4" s="770"/>
      <c r="H4" s="771"/>
    </row>
    <row r="5" spans="1:9">
      <c r="A5" s="782"/>
      <c r="B5" s="783"/>
      <c r="C5" s="372" t="s">
        <v>32</v>
      </c>
      <c r="D5" s="372" t="s">
        <v>33</v>
      </c>
      <c r="E5" s="372" t="s">
        <v>34</v>
      </c>
      <c r="F5" s="372" t="s">
        <v>32</v>
      </c>
      <c r="G5" s="372" t="s">
        <v>33</v>
      </c>
      <c r="H5" s="372" t="s">
        <v>34</v>
      </c>
    </row>
    <row r="6" spans="1:9" ht="15.75">
      <c r="A6" s="357">
        <v>1</v>
      </c>
      <c r="B6" s="386" t="s">
        <v>657</v>
      </c>
      <c r="C6" s="567">
        <v>0</v>
      </c>
      <c r="D6" s="567">
        <v>0</v>
      </c>
      <c r="E6" s="568">
        <f t="shared" ref="E6:E43" si="0">C6+D6</f>
        <v>0</v>
      </c>
      <c r="F6" s="567">
        <v>0</v>
      </c>
      <c r="G6" s="567">
        <v>0</v>
      </c>
      <c r="H6" s="569">
        <f t="shared" ref="H6:H43" si="1">F6+G6</f>
        <v>0</v>
      </c>
      <c r="I6" s="565"/>
    </row>
    <row r="7" spans="1:9" ht="15.75">
      <c r="A7" s="357">
        <v>2</v>
      </c>
      <c r="B7" s="386" t="s">
        <v>196</v>
      </c>
      <c r="C7" s="567">
        <v>0</v>
      </c>
      <c r="D7" s="567">
        <v>0</v>
      </c>
      <c r="E7" s="568">
        <f t="shared" si="0"/>
        <v>0</v>
      </c>
      <c r="F7" s="567">
        <v>0</v>
      </c>
      <c r="G7" s="567">
        <v>0</v>
      </c>
      <c r="H7" s="569">
        <f t="shared" si="1"/>
        <v>0</v>
      </c>
      <c r="I7" s="565"/>
    </row>
    <row r="8" spans="1:9" ht="15.75">
      <c r="A8" s="357">
        <v>3</v>
      </c>
      <c r="B8" s="386" t="s">
        <v>206</v>
      </c>
      <c r="C8" s="567">
        <f>C9+C10</f>
        <v>0</v>
      </c>
      <c r="D8" s="567">
        <f>D9+D10</f>
        <v>448781533.16000003</v>
      </c>
      <c r="E8" s="568">
        <f t="shared" si="0"/>
        <v>448781533.16000003</v>
      </c>
      <c r="F8" s="567">
        <f>F9+F10</f>
        <v>7213422.8499999996</v>
      </c>
      <c r="G8" s="567">
        <f>G9+G10</f>
        <v>383829051.39999998</v>
      </c>
      <c r="H8" s="569">
        <f t="shared" si="1"/>
        <v>391042474.25</v>
      </c>
      <c r="I8" s="565"/>
    </row>
    <row r="9" spans="1:9" ht="15.75">
      <c r="A9" s="357">
        <v>3.1</v>
      </c>
      <c r="B9" s="387" t="s">
        <v>197</v>
      </c>
      <c r="C9" s="567">
        <f>C10+C11</f>
        <v>0</v>
      </c>
      <c r="D9" s="567">
        <v>448781533.16000003</v>
      </c>
      <c r="E9" s="568">
        <f t="shared" si="0"/>
        <v>448781533.16000003</v>
      </c>
      <c r="F9" s="567">
        <v>7213422.8499999996</v>
      </c>
      <c r="G9" s="567">
        <v>383829051.39999998</v>
      </c>
      <c r="H9" s="569">
        <f t="shared" si="1"/>
        <v>391042474.25</v>
      </c>
      <c r="I9" s="565"/>
    </row>
    <row r="10" spans="1:9" ht="15.75">
      <c r="A10" s="357">
        <v>3.2</v>
      </c>
      <c r="B10" s="387" t="s">
        <v>193</v>
      </c>
      <c r="C10" s="567">
        <v>0</v>
      </c>
      <c r="D10" s="567">
        <v>0</v>
      </c>
      <c r="E10" s="568">
        <f t="shared" si="0"/>
        <v>0</v>
      </c>
      <c r="F10" s="567">
        <v>0</v>
      </c>
      <c r="G10" s="567">
        <v>0</v>
      </c>
      <c r="H10" s="569">
        <f t="shared" si="1"/>
        <v>0</v>
      </c>
      <c r="I10" s="565"/>
    </row>
    <row r="11" spans="1:9" ht="15.75">
      <c r="A11" s="357">
        <v>4</v>
      </c>
      <c r="B11" s="388" t="s">
        <v>195</v>
      </c>
      <c r="C11" s="567">
        <f>C12+C13</f>
        <v>0</v>
      </c>
      <c r="D11" s="567">
        <f>D12+D13</f>
        <v>0</v>
      </c>
      <c r="E11" s="568">
        <f t="shared" si="0"/>
        <v>0</v>
      </c>
      <c r="F11" s="567">
        <f>F12+F13</f>
        <v>0</v>
      </c>
      <c r="G11" s="567">
        <f>G12+G13</f>
        <v>0</v>
      </c>
      <c r="H11" s="569">
        <f t="shared" si="1"/>
        <v>0</v>
      </c>
      <c r="I11" s="565"/>
    </row>
    <row r="12" spans="1:9" ht="15.75">
      <c r="A12" s="357">
        <v>4.0999999999999996</v>
      </c>
      <c r="B12" s="387" t="s">
        <v>179</v>
      </c>
      <c r="C12" s="567">
        <v>0</v>
      </c>
      <c r="D12" s="567">
        <v>0</v>
      </c>
      <c r="E12" s="568">
        <f t="shared" si="0"/>
        <v>0</v>
      </c>
      <c r="F12" s="567">
        <v>0</v>
      </c>
      <c r="G12" s="567">
        <v>0</v>
      </c>
      <c r="H12" s="569">
        <f t="shared" si="1"/>
        <v>0</v>
      </c>
      <c r="I12" s="565"/>
    </row>
    <row r="13" spans="1:9" ht="15.75">
      <c r="A13" s="357">
        <v>4.2</v>
      </c>
      <c r="B13" s="387" t="s">
        <v>180</v>
      </c>
      <c r="C13" s="567">
        <v>0</v>
      </c>
      <c r="D13" s="567">
        <v>0</v>
      </c>
      <c r="E13" s="568">
        <f t="shared" si="0"/>
        <v>0</v>
      </c>
      <c r="F13" s="567">
        <v>0</v>
      </c>
      <c r="G13" s="567">
        <v>0</v>
      </c>
      <c r="H13" s="569">
        <f t="shared" si="1"/>
        <v>0</v>
      </c>
      <c r="I13" s="565"/>
    </row>
    <row r="14" spans="1:9" ht="15.75">
      <c r="A14" s="357">
        <v>5</v>
      </c>
      <c r="B14" s="388" t="s">
        <v>205</v>
      </c>
      <c r="C14" s="567">
        <f>C15+C16+C17+C23+C24+C25+C26</f>
        <v>35819755.619999997</v>
      </c>
      <c r="D14" s="567">
        <f>D15+D16+D17+D23+D24+D25+D26</f>
        <v>1481149388.73</v>
      </c>
      <c r="E14" s="568">
        <f t="shared" si="0"/>
        <v>1516969144.3499999</v>
      </c>
      <c r="F14" s="567">
        <f>F15+F16+F17+F23+F24+F25+F26</f>
        <v>27846793</v>
      </c>
      <c r="G14" s="567">
        <f>G15+G16+G17+G23+G24+G25+G26</f>
        <v>1370364125.8200002</v>
      </c>
      <c r="H14" s="569">
        <f t="shared" si="1"/>
        <v>1398210918.8200002</v>
      </c>
      <c r="I14" s="565"/>
    </row>
    <row r="15" spans="1:9" ht="15.75">
      <c r="A15" s="357">
        <v>5.0999999999999996</v>
      </c>
      <c r="B15" s="389" t="s">
        <v>183</v>
      </c>
      <c r="C15" s="567">
        <v>9694392.6199999992</v>
      </c>
      <c r="D15" s="567">
        <v>8565059.6600000001</v>
      </c>
      <c r="E15" s="568">
        <f t="shared" si="0"/>
        <v>18259452.280000001</v>
      </c>
      <c r="F15" s="567">
        <v>6447074</v>
      </c>
      <c r="G15" s="567">
        <v>10701240.140000001</v>
      </c>
      <c r="H15" s="569">
        <f t="shared" si="1"/>
        <v>17148314.140000001</v>
      </c>
      <c r="I15" s="565"/>
    </row>
    <row r="16" spans="1:9" ht="15.75">
      <c r="A16" s="357">
        <v>5.2</v>
      </c>
      <c r="B16" s="389" t="s">
        <v>182</v>
      </c>
      <c r="C16" s="567">
        <v>0</v>
      </c>
      <c r="D16" s="567">
        <v>0</v>
      </c>
      <c r="E16" s="568">
        <f t="shared" si="0"/>
        <v>0</v>
      </c>
      <c r="F16" s="567">
        <v>0</v>
      </c>
      <c r="G16" s="567">
        <v>0</v>
      </c>
      <c r="H16" s="569">
        <f t="shared" si="1"/>
        <v>0</v>
      </c>
      <c r="I16" s="565"/>
    </row>
    <row r="17" spans="1:9" ht="15.75">
      <c r="A17" s="357">
        <v>5.3</v>
      </c>
      <c r="B17" s="389" t="s">
        <v>181</v>
      </c>
      <c r="C17" s="567">
        <f>C18+C19+C20+C21+C22</f>
        <v>26125363</v>
      </c>
      <c r="D17" s="567">
        <f>D18+D19+D20+D21+D22</f>
        <v>1314591235.51</v>
      </c>
      <c r="E17" s="568">
        <f t="shared" si="0"/>
        <v>1340716598.51</v>
      </c>
      <c r="F17" s="567">
        <f>F18+F19+F20+F21+F22</f>
        <v>21298822</v>
      </c>
      <c r="G17" s="567">
        <f>G18+G19+G20+G21+G22</f>
        <v>1301695162.73</v>
      </c>
      <c r="H17" s="569">
        <f t="shared" si="1"/>
        <v>1322993984.73</v>
      </c>
      <c r="I17" s="565"/>
    </row>
    <row r="18" spans="1:9" ht="15.75">
      <c r="A18" s="357" t="s">
        <v>15</v>
      </c>
      <c r="B18" s="390" t="s">
        <v>36</v>
      </c>
      <c r="C18" s="567">
        <v>4700359</v>
      </c>
      <c r="D18" s="567">
        <v>464698927.52999997</v>
      </c>
      <c r="E18" s="568">
        <f t="shared" si="0"/>
        <v>469399286.52999997</v>
      </c>
      <c r="F18" s="567">
        <v>9267095</v>
      </c>
      <c r="G18" s="567">
        <v>390795718.88</v>
      </c>
      <c r="H18" s="569">
        <f t="shared" si="1"/>
        <v>400062813.88</v>
      </c>
      <c r="I18" s="565"/>
    </row>
    <row r="19" spans="1:9" ht="15.75">
      <c r="A19" s="357" t="s">
        <v>16</v>
      </c>
      <c r="B19" s="390" t="s">
        <v>37</v>
      </c>
      <c r="C19" s="567">
        <v>0</v>
      </c>
      <c r="D19" s="567">
        <v>408222825.29000002</v>
      </c>
      <c r="E19" s="568">
        <f t="shared" si="0"/>
        <v>408222825.29000002</v>
      </c>
      <c r="F19" s="567">
        <v>0</v>
      </c>
      <c r="G19" s="567">
        <v>419925363.25</v>
      </c>
      <c r="H19" s="569">
        <f t="shared" si="1"/>
        <v>419925363.25</v>
      </c>
      <c r="I19" s="565"/>
    </row>
    <row r="20" spans="1:9" ht="15.75">
      <c r="A20" s="357" t="s">
        <v>17</v>
      </c>
      <c r="B20" s="390" t="s">
        <v>38</v>
      </c>
      <c r="C20" s="567">
        <v>0</v>
      </c>
      <c r="D20" s="567">
        <v>3009961.79</v>
      </c>
      <c r="E20" s="568">
        <f t="shared" si="0"/>
        <v>3009961.79</v>
      </c>
      <c r="F20" s="567">
        <v>0</v>
      </c>
      <c r="G20" s="567">
        <v>2318574.77</v>
      </c>
      <c r="H20" s="569">
        <f t="shared" si="1"/>
        <v>2318574.77</v>
      </c>
      <c r="I20" s="565"/>
    </row>
    <row r="21" spans="1:9" ht="15.75">
      <c r="A21" s="357" t="s">
        <v>18</v>
      </c>
      <c r="B21" s="390" t="s">
        <v>39</v>
      </c>
      <c r="C21" s="567">
        <v>1425004</v>
      </c>
      <c r="D21" s="567">
        <v>227492120.66999999</v>
      </c>
      <c r="E21" s="568">
        <f t="shared" si="0"/>
        <v>228917124.66999999</v>
      </c>
      <c r="F21" s="567">
        <v>2003118</v>
      </c>
      <c r="G21" s="567">
        <v>179335684.27000001</v>
      </c>
      <c r="H21" s="569">
        <f t="shared" si="1"/>
        <v>181338802.27000001</v>
      </c>
      <c r="I21" s="565"/>
    </row>
    <row r="22" spans="1:9" ht="15.75">
      <c r="A22" s="357" t="s">
        <v>19</v>
      </c>
      <c r="B22" s="390" t="s">
        <v>40</v>
      </c>
      <c r="C22" s="567">
        <v>20000000</v>
      </c>
      <c r="D22" s="567">
        <v>211167400.22999999</v>
      </c>
      <c r="E22" s="568">
        <f t="shared" si="0"/>
        <v>231167400.22999999</v>
      </c>
      <c r="F22" s="567">
        <v>10028609</v>
      </c>
      <c r="G22" s="567">
        <v>309319821.56</v>
      </c>
      <c r="H22" s="569">
        <f t="shared" si="1"/>
        <v>319348430.56</v>
      </c>
      <c r="I22" s="565"/>
    </row>
    <row r="23" spans="1:9" ht="15.75">
      <c r="A23" s="357">
        <v>5.4</v>
      </c>
      <c r="B23" s="389" t="s">
        <v>184</v>
      </c>
      <c r="C23" s="567">
        <v>0</v>
      </c>
      <c r="D23" s="567">
        <v>157993093.56</v>
      </c>
      <c r="E23" s="568">
        <f t="shared" si="0"/>
        <v>157993093.56</v>
      </c>
      <c r="F23" s="567">
        <v>100897</v>
      </c>
      <c r="G23" s="567">
        <v>57967722.950000003</v>
      </c>
      <c r="H23" s="569">
        <f t="shared" si="1"/>
        <v>58068619.950000003</v>
      </c>
      <c r="I23" s="565"/>
    </row>
    <row r="24" spans="1:9" ht="15.75">
      <c r="A24" s="357">
        <v>5.5</v>
      </c>
      <c r="B24" s="389" t="s">
        <v>185</v>
      </c>
      <c r="C24" s="567">
        <v>0</v>
      </c>
      <c r="D24" s="567">
        <v>0</v>
      </c>
      <c r="E24" s="568">
        <f t="shared" si="0"/>
        <v>0</v>
      </c>
      <c r="F24" s="567">
        <v>0</v>
      </c>
      <c r="G24" s="567">
        <v>0</v>
      </c>
      <c r="H24" s="569">
        <f t="shared" si="1"/>
        <v>0</v>
      </c>
      <c r="I24" s="565"/>
    </row>
    <row r="25" spans="1:9" ht="15.75">
      <c r="A25" s="357">
        <v>5.6</v>
      </c>
      <c r="B25" s="389" t="s">
        <v>186</v>
      </c>
      <c r="C25" s="567">
        <v>0</v>
      </c>
      <c r="D25" s="567">
        <v>0</v>
      </c>
      <c r="E25" s="568">
        <f t="shared" si="0"/>
        <v>0</v>
      </c>
      <c r="F25" s="567">
        <v>0</v>
      </c>
      <c r="G25" s="567">
        <v>0</v>
      </c>
      <c r="H25" s="569">
        <f t="shared" si="1"/>
        <v>0</v>
      </c>
      <c r="I25" s="565"/>
    </row>
    <row r="26" spans="1:9" ht="15.75">
      <c r="A26" s="357">
        <v>5.7</v>
      </c>
      <c r="B26" s="389" t="s">
        <v>40</v>
      </c>
      <c r="C26" s="567">
        <v>0</v>
      </c>
      <c r="D26" s="567">
        <v>0</v>
      </c>
      <c r="E26" s="568">
        <f t="shared" si="0"/>
        <v>0</v>
      </c>
      <c r="F26" s="567">
        <v>0</v>
      </c>
      <c r="G26" s="567">
        <v>0</v>
      </c>
      <c r="H26" s="569">
        <f t="shared" si="1"/>
        <v>0</v>
      </c>
      <c r="I26" s="565"/>
    </row>
    <row r="27" spans="1:9" ht="15.75">
      <c r="A27" s="357">
        <v>6</v>
      </c>
      <c r="B27" s="391" t="s">
        <v>658</v>
      </c>
      <c r="C27" s="567">
        <v>0</v>
      </c>
      <c r="D27" s="567">
        <v>0</v>
      </c>
      <c r="E27" s="568">
        <f t="shared" si="0"/>
        <v>0</v>
      </c>
      <c r="F27" s="567">
        <v>6121782.4699999997</v>
      </c>
      <c r="G27" s="567">
        <v>30299274.870000001</v>
      </c>
      <c r="H27" s="569">
        <f t="shared" si="1"/>
        <v>36421057.340000004</v>
      </c>
      <c r="I27" s="565"/>
    </row>
    <row r="28" spans="1:9" ht="15.75">
      <c r="A28" s="357">
        <v>7</v>
      </c>
      <c r="B28" s="391" t="s">
        <v>659</v>
      </c>
      <c r="C28" s="567">
        <v>19329133.678887837</v>
      </c>
      <c r="D28" s="567">
        <v>5253096.9841213748</v>
      </c>
      <c r="E28" s="568">
        <f t="shared" si="0"/>
        <v>24582230.663009211</v>
      </c>
      <c r="F28" s="567">
        <v>9547754.6471676044</v>
      </c>
      <c r="G28" s="567">
        <v>4299169.6399745326</v>
      </c>
      <c r="H28" s="569">
        <f t="shared" si="1"/>
        <v>13846924.287142137</v>
      </c>
      <c r="I28" s="565"/>
    </row>
    <row r="29" spans="1:9" ht="15.75">
      <c r="A29" s="357">
        <v>8</v>
      </c>
      <c r="B29" s="391" t="s">
        <v>194</v>
      </c>
      <c r="C29" s="567">
        <v>0</v>
      </c>
      <c r="D29" s="567">
        <v>0</v>
      </c>
      <c r="E29" s="568">
        <f t="shared" si="0"/>
        <v>0</v>
      </c>
      <c r="F29" s="567">
        <v>0</v>
      </c>
      <c r="G29" s="567">
        <v>0</v>
      </c>
      <c r="H29" s="569">
        <f t="shared" si="1"/>
        <v>0</v>
      </c>
      <c r="I29" s="565"/>
    </row>
    <row r="30" spans="1:9" ht="15.75">
      <c r="A30" s="357">
        <v>9</v>
      </c>
      <c r="B30" s="392" t="s">
        <v>211</v>
      </c>
      <c r="C30" s="567">
        <f>C31+C32+C33+C34+C35+C36+C37</f>
        <v>45314619.5</v>
      </c>
      <c r="D30" s="567">
        <f>D31+D32+D33+D34+D35+D36+D37</f>
        <v>43835200</v>
      </c>
      <c r="E30" s="568">
        <f t="shared" si="0"/>
        <v>89149819.5</v>
      </c>
      <c r="F30" s="567">
        <f>F31+F32+F33+F34+F35+F36+F37</f>
        <v>5643144</v>
      </c>
      <c r="G30" s="567">
        <f>G31+G32+G33+G34+G35+G36+G37</f>
        <v>5684400</v>
      </c>
      <c r="H30" s="569">
        <f t="shared" si="1"/>
        <v>11327544</v>
      </c>
      <c r="I30" s="565"/>
    </row>
    <row r="31" spans="1:9" ht="15.75">
      <c r="A31" s="357">
        <v>9.1</v>
      </c>
      <c r="B31" s="393" t="s">
        <v>201</v>
      </c>
      <c r="C31" s="567">
        <v>45314619.5</v>
      </c>
      <c r="D31" s="567">
        <v>0</v>
      </c>
      <c r="E31" s="568">
        <f t="shared" si="0"/>
        <v>45314619.5</v>
      </c>
      <c r="F31" s="567">
        <v>5643144</v>
      </c>
      <c r="G31" s="567">
        <v>0</v>
      </c>
      <c r="H31" s="569">
        <f t="shared" si="1"/>
        <v>5643144</v>
      </c>
      <c r="I31" s="565"/>
    </row>
    <row r="32" spans="1:9" ht="15.75">
      <c r="A32" s="357">
        <v>9.1999999999999993</v>
      </c>
      <c r="B32" s="393" t="s">
        <v>202</v>
      </c>
      <c r="C32" s="567">
        <v>0</v>
      </c>
      <c r="D32" s="567">
        <v>43835200</v>
      </c>
      <c r="E32" s="568">
        <f t="shared" si="0"/>
        <v>43835200</v>
      </c>
      <c r="F32" s="567">
        <v>0</v>
      </c>
      <c r="G32" s="567">
        <v>5684400</v>
      </c>
      <c r="H32" s="569">
        <f t="shared" si="1"/>
        <v>5684400</v>
      </c>
      <c r="I32" s="565"/>
    </row>
    <row r="33" spans="1:9" ht="15.75">
      <c r="A33" s="357">
        <v>9.3000000000000007</v>
      </c>
      <c r="B33" s="393" t="s">
        <v>198</v>
      </c>
      <c r="C33" s="567">
        <v>0</v>
      </c>
      <c r="D33" s="567">
        <v>0</v>
      </c>
      <c r="E33" s="568">
        <f t="shared" si="0"/>
        <v>0</v>
      </c>
      <c r="F33" s="567">
        <v>0</v>
      </c>
      <c r="G33" s="567">
        <v>0</v>
      </c>
      <c r="H33" s="569">
        <f t="shared" si="1"/>
        <v>0</v>
      </c>
      <c r="I33" s="565"/>
    </row>
    <row r="34" spans="1:9" ht="15.75">
      <c r="A34" s="357">
        <v>9.4</v>
      </c>
      <c r="B34" s="393" t="s">
        <v>199</v>
      </c>
      <c r="C34" s="567">
        <v>0</v>
      </c>
      <c r="D34" s="567">
        <v>0</v>
      </c>
      <c r="E34" s="568">
        <f t="shared" si="0"/>
        <v>0</v>
      </c>
      <c r="F34" s="567">
        <v>0</v>
      </c>
      <c r="G34" s="567">
        <v>0</v>
      </c>
      <c r="H34" s="569">
        <f t="shared" si="1"/>
        <v>0</v>
      </c>
      <c r="I34" s="565"/>
    </row>
    <row r="35" spans="1:9" ht="15.75">
      <c r="A35" s="357">
        <v>9.5</v>
      </c>
      <c r="B35" s="393" t="s">
        <v>200</v>
      </c>
      <c r="C35" s="567">
        <v>0</v>
      </c>
      <c r="D35" s="567">
        <v>0</v>
      </c>
      <c r="E35" s="568">
        <f t="shared" si="0"/>
        <v>0</v>
      </c>
      <c r="F35" s="567">
        <v>0</v>
      </c>
      <c r="G35" s="567">
        <v>0</v>
      </c>
      <c r="H35" s="569">
        <f t="shared" si="1"/>
        <v>0</v>
      </c>
      <c r="I35" s="565"/>
    </row>
    <row r="36" spans="1:9" ht="15.75">
      <c r="A36" s="357">
        <v>9.6</v>
      </c>
      <c r="B36" s="393" t="s">
        <v>203</v>
      </c>
      <c r="C36" s="567">
        <v>0</v>
      </c>
      <c r="D36" s="567">
        <v>0</v>
      </c>
      <c r="E36" s="568">
        <f t="shared" si="0"/>
        <v>0</v>
      </c>
      <c r="F36" s="567">
        <v>0</v>
      </c>
      <c r="G36" s="567">
        <v>0</v>
      </c>
      <c r="H36" s="569">
        <f t="shared" si="1"/>
        <v>0</v>
      </c>
      <c r="I36" s="565"/>
    </row>
    <row r="37" spans="1:9" ht="15.75">
      <c r="A37" s="357">
        <v>9.6999999999999993</v>
      </c>
      <c r="B37" s="393" t="s">
        <v>204</v>
      </c>
      <c r="C37" s="567">
        <v>0</v>
      </c>
      <c r="D37" s="567">
        <v>0</v>
      </c>
      <c r="E37" s="568">
        <f t="shared" si="0"/>
        <v>0</v>
      </c>
      <c r="F37" s="567">
        <v>0</v>
      </c>
      <c r="G37" s="567">
        <v>0</v>
      </c>
      <c r="H37" s="569">
        <f t="shared" si="1"/>
        <v>0</v>
      </c>
      <c r="I37" s="565"/>
    </row>
    <row r="38" spans="1:9" ht="15.75">
      <c r="A38" s="357">
        <v>10</v>
      </c>
      <c r="B38" s="388" t="s">
        <v>207</v>
      </c>
      <c r="C38" s="567">
        <f>C41+C42</f>
        <v>1207.97</v>
      </c>
      <c r="D38" s="567">
        <f>D41+D42</f>
        <v>933718.90999999992</v>
      </c>
      <c r="E38" s="568">
        <f t="shared" si="0"/>
        <v>934926.87999999989</v>
      </c>
      <c r="F38" s="567">
        <f>F41+F42</f>
        <v>2120027.4500000002</v>
      </c>
      <c r="G38" s="567">
        <f>G41+G42</f>
        <v>2882056.48</v>
      </c>
      <c r="H38" s="569">
        <f t="shared" si="1"/>
        <v>5002083.93</v>
      </c>
      <c r="I38" s="565"/>
    </row>
    <row r="39" spans="1:9" ht="15.75">
      <c r="A39" s="357">
        <v>10.1</v>
      </c>
      <c r="B39" s="394" t="s">
        <v>208</v>
      </c>
      <c r="C39" s="567">
        <v>0</v>
      </c>
      <c r="D39" s="567">
        <v>858.8</v>
      </c>
      <c r="E39" s="568">
        <f t="shared" si="0"/>
        <v>858.8</v>
      </c>
      <c r="F39" s="567">
        <v>0</v>
      </c>
      <c r="G39" s="567">
        <v>6362.7</v>
      </c>
      <c r="H39" s="569">
        <f t="shared" si="1"/>
        <v>6362.7</v>
      </c>
      <c r="I39" s="565"/>
    </row>
    <row r="40" spans="1:9" ht="15.75">
      <c r="A40" s="357">
        <v>10.199999999999999</v>
      </c>
      <c r="B40" s="394" t="s">
        <v>209</v>
      </c>
      <c r="C40" s="567">
        <v>152837.71</v>
      </c>
      <c r="D40" s="567">
        <v>644344.79</v>
      </c>
      <c r="E40" s="568">
        <f t="shared" si="0"/>
        <v>797182.5</v>
      </c>
      <c r="F40" s="567">
        <v>1132739.3700000001</v>
      </c>
      <c r="G40" s="567">
        <v>2058920.4</v>
      </c>
      <c r="H40" s="569">
        <f t="shared" si="1"/>
        <v>3191659.77</v>
      </c>
      <c r="I40" s="565"/>
    </row>
    <row r="41" spans="1:9" ht="15.75">
      <c r="A41" s="357">
        <v>10.3</v>
      </c>
      <c r="B41" s="394" t="s">
        <v>212</v>
      </c>
      <c r="C41" s="567">
        <v>0</v>
      </c>
      <c r="D41" s="567">
        <v>6352.19</v>
      </c>
      <c r="E41" s="568">
        <f t="shared" si="0"/>
        <v>6352.19</v>
      </c>
      <c r="F41" s="567">
        <v>17309.73</v>
      </c>
      <c r="G41" s="567">
        <v>75273.31</v>
      </c>
      <c r="H41" s="569">
        <f t="shared" si="1"/>
        <v>92583.039999999994</v>
      </c>
      <c r="I41" s="565"/>
    </row>
    <row r="42" spans="1:9" ht="25.5">
      <c r="A42" s="357">
        <v>10.4</v>
      </c>
      <c r="B42" s="394" t="s">
        <v>213</v>
      </c>
      <c r="C42" s="567">
        <v>1207.97</v>
      </c>
      <c r="D42" s="567">
        <v>927366.72</v>
      </c>
      <c r="E42" s="568">
        <f t="shared" si="0"/>
        <v>928574.69</v>
      </c>
      <c r="F42" s="567">
        <v>2102717.7200000002</v>
      </c>
      <c r="G42" s="567">
        <v>2806783.17</v>
      </c>
      <c r="H42" s="569">
        <f t="shared" si="1"/>
        <v>4909500.8900000006</v>
      </c>
      <c r="I42" s="565"/>
    </row>
    <row r="43" spans="1:9" ht="16.5" thickBot="1">
      <c r="A43" s="357">
        <v>11</v>
      </c>
      <c r="B43" s="121" t="s">
        <v>210</v>
      </c>
      <c r="C43" s="567">
        <v>0</v>
      </c>
      <c r="D43" s="567">
        <v>0</v>
      </c>
      <c r="E43" s="568">
        <f t="shared" si="0"/>
        <v>0</v>
      </c>
      <c r="F43" s="567">
        <v>0</v>
      </c>
      <c r="G43" s="567">
        <v>0</v>
      </c>
      <c r="H43" s="569">
        <f t="shared" si="1"/>
        <v>0</v>
      </c>
      <c r="I43" s="565"/>
    </row>
    <row r="44" spans="1:9" ht="15.75">
      <c r="C44" s="395"/>
      <c r="D44" s="395"/>
      <c r="E44" s="395"/>
      <c r="F44" s="395"/>
      <c r="G44" s="395"/>
      <c r="H44" s="395"/>
    </row>
    <row r="45" spans="1:9" ht="15.75">
      <c r="C45" s="395"/>
      <c r="D45" s="395"/>
      <c r="E45" s="395"/>
      <c r="F45" s="395"/>
      <c r="G45" s="395"/>
      <c r="H45" s="395"/>
    </row>
    <row r="46" spans="1:9" ht="15.75">
      <c r="C46" s="395"/>
      <c r="D46" s="395"/>
      <c r="E46" s="395"/>
      <c r="F46" s="395"/>
      <c r="G46" s="395"/>
      <c r="H46" s="395"/>
    </row>
    <row r="47" spans="1:9" ht="15.75">
      <c r="C47" s="395"/>
      <c r="D47" s="395"/>
      <c r="E47" s="395"/>
      <c r="F47" s="395"/>
      <c r="G47" s="395"/>
      <c r="H47" s="395"/>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pane xSplit="1" ySplit="4" topLeftCell="B5" activePane="bottomRight" state="frozen"/>
      <selection activeCell="C16" sqref="C16"/>
      <selection pane="topRight" activeCell="C16" sqref="C16"/>
      <selection pane="bottomLeft" activeCell="C16" sqref="C16"/>
      <selection pane="bottomRight" activeCell="C16" sqref="C16"/>
    </sheetView>
  </sheetViews>
  <sheetFormatPr defaultColWidth="9.140625" defaultRowHeight="12.75"/>
  <cols>
    <col min="1" max="1" width="9.5703125" style="4" bestFit="1" customWidth="1"/>
    <col min="2" max="2" width="93.5703125" style="4" customWidth="1"/>
    <col min="3" max="4" width="10.85546875" style="4" customWidth="1"/>
    <col min="5" max="5" width="12.140625" style="17" customWidth="1"/>
    <col min="6" max="7" width="10.85546875" style="17" customWidth="1"/>
    <col min="8" max="11" width="9.7109375" style="17" customWidth="1"/>
    <col min="12" max="16384" width="9.140625" style="17"/>
  </cols>
  <sheetData>
    <row r="1" spans="1:8">
      <c r="A1" s="2" t="s">
        <v>30</v>
      </c>
      <c r="B1" s="3" t="str">
        <f>Info!C2</f>
        <v>JSC " Halyk Bank Georgia"</v>
      </c>
      <c r="C1" s="3"/>
    </row>
    <row r="2" spans="1:8">
      <c r="A2" s="2" t="s">
        <v>31</v>
      </c>
      <c r="B2" s="286">
        <f>'1. key ratios '!B2</f>
        <v>45657</v>
      </c>
      <c r="C2" s="6"/>
      <c r="D2" s="7"/>
      <c r="E2" s="20"/>
      <c r="F2" s="20"/>
      <c r="G2" s="20"/>
      <c r="H2" s="20"/>
    </row>
    <row r="3" spans="1:8">
      <c r="A3" s="2"/>
      <c r="B3" s="3"/>
      <c r="C3" s="6"/>
      <c r="D3" s="7"/>
      <c r="E3" s="20"/>
      <c r="F3" s="20"/>
      <c r="G3" s="20"/>
      <c r="H3" s="20"/>
    </row>
    <row r="4" spans="1:8" ht="15" customHeight="1" thickBot="1">
      <c r="A4" s="7" t="s">
        <v>96</v>
      </c>
      <c r="B4" s="83" t="s">
        <v>187</v>
      </c>
      <c r="C4" s="21" t="s">
        <v>35</v>
      </c>
    </row>
    <row r="5" spans="1:8" ht="15" customHeight="1">
      <c r="A5" s="139" t="s">
        <v>6</v>
      </c>
      <c r="B5" s="140"/>
      <c r="C5" s="284" t="str">
        <f>INT((MONTH($B$2))/3)&amp;"Q"&amp;"-"&amp;YEAR($B$2)</f>
        <v>4Q-2024</v>
      </c>
      <c r="D5" s="284" t="str">
        <f>IF(INT(MONTH($B$2))=3, "4"&amp;"Q"&amp;"-"&amp;YEAR($B$2)-1, IF(INT(MONTH($B$2))=6, "1"&amp;"Q"&amp;"-"&amp;YEAR($B$2), IF(INT(MONTH($B$2))=9, "2"&amp;"Q"&amp;"-"&amp;YEAR($B$2),IF(INT(MONTH($B$2))=12, "3"&amp;"Q"&amp;"-"&amp;YEAR($B$2), 0))))</f>
        <v>3Q-2024</v>
      </c>
      <c r="E5" s="284" t="str">
        <f>IF(INT(MONTH($B$2))=3, "3"&amp;"Q"&amp;"-"&amp;YEAR($B$2)-1, IF(INT(MONTH($B$2))=6, "4"&amp;"Q"&amp;"-"&amp;YEAR($B$2)-1, IF(INT(MONTH($B$2))=9, "1"&amp;"Q"&amp;"-"&amp;YEAR($B$2),IF(INT(MONTH($B$2))=12, "2"&amp;"Q"&amp;"-"&amp;YEAR($B$2), 0))))</f>
        <v>2Q-2024</v>
      </c>
      <c r="F5" s="284" t="str">
        <f>IF(INT(MONTH($B$2))=3, "2"&amp;"Q"&amp;"-"&amp;YEAR($B$2)-1, IF(INT(MONTH($B$2))=6, "3"&amp;"Q"&amp;"-"&amp;YEAR($B$2)-1, IF(INT(MONTH($B$2))=9, "4"&amp;"Q"&amp;"-"&amp;YEAR($B$2)-1,IF(INT(MONTH($B$2))=12, "1"&amp;"Q"&amp;"-"&amp;YEAR($B$2), 0))))</f>
        <v>1Q-2024</v>
      </c>
      <c r="G5" s="285" t="str">
        <f>IF(INT(MONTH($B$2))=3, "1"&amp;"Q"&amp;"-"&amp;YEAR($B$2)-1, IF(INT(MONTH($B$2))=6, "2"&amp;"Q"&amp;"-"&amp;YEAR($B$2)-1, IF(INT(MONTH($B$2))=9, "3"&amp;"Q"&amp;"-"&amp;YEAR($B$2)-1,IF(INT(MONTH($B$2))=12, "4"&amp;"Q"&amp;"-"&amp;YEAR($B$2)-1, 0))))</f>
        <v>4Q-2023</v>
      </c>
    </row>
    <row r="6" spans="1:8" ht="15" customHeight="1">
      <c r="A6" s="22">
        <v>1</v>
      </c>
      <c r="B6" s="230" t="s">
        <v>191</v>
      </c>
      <c r="C6" s="575">
        <f>C7+C9+C10</f>
        <v>849309233.90843165</v>
      </c>
      <c r="D6" s="576">
        <f>D7+D9+D10</f>
        <v>791533762.24777734</v>
      </c>
      <c r="E6" s="577">
        <f t="shared" ref="E6:G6" si="0">E7+E9+E10</f>
        <v>775789739.15698862</v>
      </c>
      <c r="F6" s="575">
        <f t="shared" si="0"/>
        <v>783938039.72430396</v>
      </c>
      <c r="G6" s="578">
        <f t="shared" si="0"/>
        <v>752963243.98544943</v>
      </c>
    </row>
    <row r="7" spans="1:8" ht="15" customHeight="1">
      <c r="A7" s="22">
        <v>1.1000000000000001</v>
      </c>
      <c r="B7" s="230" t="s">
        <v>357</v>
      </c>
      <c r="C7" s="570">
        <v>828351804.25493968</v>
      </c>
      <c r="D7" s="571">
        <v>771246465.81132388</v>
      </c>
      <c r="E7" s="570">
        <v>753854660.97678208</v>
      </c>
      <c r="F7" s="570">
        <v>767833702.63809061</v>
      </c>
      <c r="G7" s="572">
        <v>738587918.8563956</v>
      </c>
    </row>
    <row r="8" spans="1:8">
      <c r="A8" s="22" t="s">
        <v>14</v>
      </c>
      <c r="B8" s="230" t="s">
        <v>95</v>
      </c>
      <c r="C8" s="570">
        <v>0</v>
      </c>
      <c r="D8" s="571">
        <v>0</v>
      </c>
      <c r="E8" s="570">
        <v>0</v>
      </c>
      <c r="F8" s="570">
        <v>0</v>
      </c>
      <c r="G8" s="572">
        <v>0</v>
      </c>
    </row>
    <row r="9" spans="1:8" ht="15" customHeight="1">
      <c r="A9" s="22">
        <v>1.2</v>
      </c>
      <c r="B9" s="231" t="s">
        <v>94</v>
      </c>
      <c r="C9" s="570">
        <v>20051137.263492011</v>
      </c>
      <c r="D9" s="571">
        <v>18794909.967453465</v>
      </c>
      <c r="E9" s="570">
        <v>20566070.366206549</v>
      </c>
      <c r="F9" s="570">
        <v>15605576.93421334</v>
      </c>
      <c r="G9" s="572">
        <v>14262462.249053821</v>
      </c>
    </row>
    <row r="10" spans="1:8" ht="15" customHeight="1">
      <c r="A10" s="22">
        <v>1.3</v>
      </c>
      <c r="B10" s="230" t="s">
        <v>28</v>
      </c>
      <c r="C10" s="573">
        <v>906292.39</v>
      </c>
      <c r="D10" s="571">
        <v>1492386.469</v>
      </c>
      <c r="E10" s="573">
        <v>1369007.814</v>
      </c>
      <c r="F10" s="570">
        <v>498760.15200000006</v>
      </c>
      <c r="G10" s="574">
        <v>112862.88</v>
      </c>
    </row>
    <row r="11" spans="1:8" ht="15" customHeight="1">
      <c r="A11" s="22">
        <v>2</v>
      </c>
      <c r="B11" s="230" t="s">
        <v>188</v>
      </c>
      <c r="C11" s="570">
        <v>2442101.3658788437</v>
      </c>
      <c r="D11" s="571">
        <v>1697829.8447199159</v>
      </c>
      <c r="E11" s="570">
        <v>2472731.2712426311</v>
      </c>
      <c r="F11" s="570">
        <v>4632050.3931397181</v>
      </c>
      <c r="G11" s="572">
        <v>244437.90878629903</v>
      </c>
    </row>
    <row r="12" spans="1:8" ht="15" customHeight="1">
      <c r="A12" s="22">
        <v>3</v>
      </c>
      <c r="B12" s="230" t="s">
        <v>189</v>
      </c>
      <c r="C12" s="573">
        <v>86965483.489961848</v>
      </c>
      <c r="D12" s="571">
        <v>77020183.024999976</v>
      </c>
      <c r="E12" s="573">
        <v>77020183.024999976</v>
      </c>
      <c r="F12" s="570">
        <v>77020183.024999976</v>
      </c>
      <c r="G12" s="574">
        <v>66052863.56171196</v>
      </c>
    </row>
    <row r="13" spans="1:8" ht="15" customHeight="1" thickBot="1">
      <c r="A13" s="24">
        <v>4</v>
      </c>
      <c r="B13" s="25" t="s">
        <v>190</v>
      </c>
      <c r="C13" s="579">
        <f>C6+C11+C12</f>
        <v>938716818.76427233</v>
      </c>
      <c r="D13" s="580">
        <f>D6+D11+D12</f>
        <v>870251775.11749721</v>
      </c>
      <c r="E13" s="581">
        <f t="shared" ref="E13:G13" si="1">E6+E11+E12</f>
        <v>855282653.45323122</v>
      </c>
      <c r="F13" s="579">
        <f t="shared" si="1"/>
        <v>865590273.14244366</v>
      </c>
      <c r="G13" s="582">
        <f t="shared" si="1"/>
        <v>819260545.45594764</v>
      </c>
    </row>
    <row r="14" spans="1:8">
      <c r="B14" s="28"/>
    </row>
    <row r="15" spans="1:8" ht="25.5">
      <c r="B15" s="29" t="s">
        <v>358</v>
      </c>
    </row>
    <row r="16" spans="1:8">
      <c r="B16" s="29"/>
    </row>
    <row r="17" spans="1:4" ht="11.25">
      <c r="A17" s="17"/>
      <c r="B17" s="17"/>
      <c r="C17" s="17"/>
      <c r="D17" s="17"/>
    </row>
    <row r="18" spans="1:4" ht="11.25">
      <c r="A18" s="17"/>
      <c r="B18" s="17"/>
      <c r="C18" s="17"/>
      <c r="D18" s="17"/>
    </row>
    <row r="19" spans="1:4" ht="11.25">
      <c r="A19" s="17"/>
      <c r="B19" s="17"/>
      <c r="C19" s="17"/>
      <c r="D19" s="17"/>
    </row>
    <row r="20" spans="1:4" ht="11.25">
      <c r="A20" s="17"/>
      <c r="B20" s="17"/>
      <c r="C20" s="17"/>
      <c r="D20" s="17"/>
    </row>
    <row r="21" spans="1:4" ht="11.25">
      <c r="A21" s="17"/>
      <c r="B21" s="17"/>
      <c r="C21" s="17"/>
      <c r="D21" s="17"/>
    </row>
    <row r="22" spans="1:4" ht="11.25">
      <c r="A22" s="17"/>
      <c r="B22" s="17"/>
      <c r="C22" s="17"/>
      <c r="D22" s="17"/>
    </row>
    <row r="23" spans="1:4" ht="11.25">
      <c r="A23" s="17"/>
      <c r="B23" s="17"/>
      <c r="C23" s="17"/>
      <c r="D23" s="17"/>
    </row>
    <row r="24" spans="1:4" ht="11.25">
      <c r="A24" s="17"/>
      <c r="B24" s="17"/>
      <c r="C24" s="17"/>
      <c r="D24" s="17"/>
    </row>
    <row r="25" spans="1:4" ht="11.25">
      <c r="A25" s="17"/>
      <c r="B25" s="17"/>
      <c r="C25" s="17"/>
      <c r="D25" s="17"/>
    </row>
    <row r="26" spans="1:4" ht="11.25">
      <c r="A26" s="17"/>
      <c r="B26" s="17"/>
      <c r="C26" s="17"/>
      <c r="D26" s="17"/>
    </row>
    <row r="27" spans="1:4" ht="11.25">
      <c r="A27" s="17"/>
      <c r="B27" s="17"/>
      <c r="C27" s="17"/>
      <c r="D27" s="17"/>
    </row>
    <row r="28" spans="1:4" ht="11.25">
      <c r="A28" s="17"/>
      <c r="B28" s="17"/>
      <c r="C28" s="17"/>
      <c r="D28" s="17"/>
    </row>
    <row r="29" spans="1:4" ht="11.25">
      <c r="A29" s="17"/>
      <c r="B29" s="17"/>
      <c r="C29" s="17"/>
      <c r="D29" s="1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pane xSplit="1" ySplit="4" topLeftCell="B17" activePane="bottomRight" state="frozen"/>
      <selection activeCell="C16" sqref="C16"/>
      <selection pane="topRight" activeCell="C16" sqref="C16"/>
      <selection pane="bottomLeft" activeCell="C16" sqref="C16"/>
      <selection pane="bottomRight" activeCell="C16" sqref="C16"/>
    </sheetView>
  </sheetViews>
  <sheetFormatPr defaultColWidth="9.140625" defaultRowHeight="14.25"/>
  <cols>
    <col min="1" max="1" width="9.5703125" style="4" bestFit="1" customWidth="1"/>
    <col min="2" max="2" width="65.5703125" style="4" customWidth="1"/>
    <col min="3" max="3" width="27.5703125" style="4" customWidth="1"/>
    <col min="4" max="16384" width="9.140625" style="5"/>
  </cols>
  <sheetData>
    <row r="1" spans="1:8">
      <c r="A1" s="2" t="s">
        <v>30</v>
      </c>
      <c r="B1" s="3" t="str">
        <f>Info!C2</f>
        <v>JSC " Halyk Bank Georgia"</v>
      </c>
    </row>
    <row r="2" spans="1:8">
      <c r="A2" s="2" t="s">
        <v>31</v>
      </c>
      <c r="B2" s="286">
        <f>'1. key ratios '!B2</f>
        <v>45657</v>
      </c>
    </row>
    <row r="4" spans="1:8" ht="27.95" customHeight="1" thickBot="1">
      <c r="A4" s="30" t="s">
        <v>41</v>
      </c>
      <c r="B4" s="31" t="s">
        <v>163</v>
      </c>
      <c r="C4" s="32"/>
    </row>
    <row r="5" spans="1:8">
      <c r="A5" s="33"/>
      <c r="B5" s="278" t="s">
        <v>42</v>
      </c>
      <c r="C5" s="279" t="s">
        <v>371</v>
      </c>
    </row>
    <row r="6" spans="1:8">
      <c r="A6" s="34">
        <v>1</v>
      </c>
      <c r="B6" s="583" t="s">
        <v>713</v>
      </c>
      <c r="C6" s="584" t="s">
        <v>714</v>
      </c>
    </row>
    <row r="7" spans="1:8">
      <c r="A7" s="34">
        <v>2</v>
      </c>
      <c r="B7" s="583" t="s">
        <v>715</v>
      </c>
      <c r="C7" s="585" t="s">
        <v>714</v>
      </c>
    </row>
    <row r="8" spans="1:8">
      <c r="A8" s="34">
        <v>3</v>
      </c>
      <c r="B8" s="583" t="s">
        <v>716</v>
      </c>
      <c r="C8" s="585" t="s">
        <v>717</v>
      </c>
    </row>
    <row r="9" spans="1:8">
      <c r="A9" s="34">
        <v>4</v>
      </c>
      <c r="B9" s="583" t="s">
        <v>718</v>
      </c>
      <c r="C9" s="585" t="s">
        <v>717</v>
      </c>
    </row>
    <row r="10" spans="1:8">
      <c r="A10" s="34">
        <v>5</v>
      </c>
      <c r="B10" s="583" t="s">
        <v>719</v>
      </c>
      <c r="C10" s="585" t="s">
        <v>714</v>
      </c>
    </row>
    <row r="11" spans="1:8">
      <c r="A11" s="34">
        <v>6</v>
      </c>
      <c r="B11" s="35"/>
      <c r="C11" s="36"/>
    </row>
    <row r="12" spans="1:8">
      <c r="A12" s="34">
        <v>7</v>
      </c>
      <c r="B12" s="35"/>
      <c r="C12" s="36"/>
      <c r="H12" s="37"/>
    </row>
    <row r="13" spans="1:8">
      <c r="A13" s="34">
        <v>8</v>
      </c>
      <c r="B13" s="35"/>
      <c r="C13" s="36"/>
    </row>
    <row r="14" spans="1:8">
      <c r="A14" s="34">
        <v>9</v>
      </c>
      <c r="B14" s="35"/>
      <c r="C14" s="36"/>
    </row>
    <row r="15" spans="1:8">
      <c r="A15" s="34">
        <v>10</v>
      </c>
      <c r="B15" s="35"/>
      <c r="C15" s="36"/>
    </row>
    <row r="16" spans="1:8">
      <c r="A16" s="34"/>
      <c r="B16" s="280"/>
      <c r="C16" s="281"/>
    </row>
    <row r="17" spans="1:3" ht="25.5">
      <c r="A17" s="34"/>
      <c r="B17" s="282" t="s">
        <v>43</v>
      </c>
      <c r="C17" s="283" t="s">
        <v>372</v>
      </c>
    </row>
    <row r="18" spans="1:3" ht="51">
      <c r="A18" s="34">
        <v>1</v>
      </c>
      <c r="B18" s="583" t="s">
        <v>720</v>
      </c>
      <c r="C18" s="586" t="s">
        <v>721</v>
      </c>
    </row>
    <row r="19" spans="1:3" ht="51">
      <c r="A19" s="34">
        <v>2</v>
      </c>
      <c r="B19" s="583" t="s">
        <v>722</v>
      </c>
      <c r="C19" s="586" t="s">
        <v>723</v>
      </c>
    </row>
    <row r="20" spans="1:3" ht="38.25">
      <c r="A20" s="34">
        <v>3</v>
      </c>
      <c r="B20" s="583" t="s">
        <v>724</v>
      </c>
      <c r="C20" s="586" t="s">
        <v>725</v>
      </c>
    </row>
    <row r="21" spans="1:3" ht="89.25">
      <c r="A21" s="34">
        <v>4</v>
      </c>
      <c r="B21" s="583" t="s">
        <v>726</v>
      </c>
      <c r="C21" s="586" t="s">
        <v>727</v>
      </c>
    </row>
    <row r="22" spans="1:3" ht="63.75">
      <c r="A22" s="34">
        <v>5</v>
      </c>
      <c r="B22" s="583" t="s">
        <v>728</v>
      </c>
      <c r="C22" s="586" t="s">
        <v>729</v>
      </c>
    </row>
    <row r="23" spans="1:3">
      <c r="A23" s="34">
        <v>6</v>
      </c>
      <c r="B23" s="35"/>
      <c r="C23" s="38"/>
    </row>
    <row r="24" spans="1:3">
      <c r="A24" s="34">
        <v>7</v>
      </c>
      <c r="B24" s="35"/>
      <c r="C24" s="38"/>
    </row>
    <row r="25" spans="1:3">
      <c r="A25" s="34">
        <v>8</v>
      </c>
      <c r="B25" s="35"/>
      <c r="C25" s="38"/>
    </row>
    <row r="26" spans="1:3">
      <c r="A26" s="34">
        <v>9</v>
      </c>
      <c r="B26" s="35"/>
      <c r="C26" s="38"/>
    </row>
    <row r="27" spans="1:3" ht="15.75" customHeight="1">
      <c r="A27" s="34">
        <v>10</v>
      </c>
      <c r="B27" s="35"/>
      <c r="C27" s="39"/>
    </row>
    <row r="28" spans="1:3" ht="15.75" customHeight="1">
      <c r="A28" s="34"/>
      <c r="B28" s="35"/>
      <c r="C28" s="39"/>
    </row>
    <row r="29" spans="1:3" ht="30" customHeight="1">
      <c r="A29" s="34"/>
      <c r="B29" s="784" t="s">
        <v>44</v>
      </c>
      <c r="C29" s="785"/>
    </row>
    <row r="30" spans="1:3">
      <c r="A30" s="34">
        <v>1</v>
      </c>
      <c r="B30" s="583" t="s">
        <v>730</v>
      </c>
      <c r="C30" s="587">
        <v>1</v>
      </c>
    </row>
    <row r="31" spans="1:3" ht="15.75" customHeight="1">
      <c r="A31" s="34"/>
      <c r="B31" s="35"/>
      <c r="C31" s="36"/>
    </row>
    <row r="32" spans="1:3" ht="29.25" customHeight="1">
      <c r="A32" s="34"/>
      <c r="B32" s="784" t="s">
        <v>45</v>
      </c>
      <c r="C32" s="785"/>
    </row>
    <row r="33" spans="1:3">
      <c r="A33" s="34">
        <v>1</v>
      </c>
      <c r="B33" s="583" t="s">
        <v>731</v>
      </c>
      <c r="C33" s="590">
        <v>0.34834208229432156</v>
      </c>
    </row>
    <row r="34" spans="1:3">
      <c r="A34" s="588">
        <v>2</v>
      </c>
      <c r="B34" s="583" t="s">
        <v>732</v>
      </c>
      <c r="C34" s="590">
        <v>0.34834208229432156</v>
      </c>
    </row>
    <row r="35" spans="1:3" ht="15" thickBot="1">
      <c r="A35" s="40">
        <v>3</v>
      </c>
      <c r="B35" s="589" t="s">
        <v>733</v>
      </c>
      <c r="C35" s="590">
        <v>0.28279796282422964</v>
      </c>
    </row>
  </sheetData>
  <mergeCells count="2">
    <mergeCell ref="B32:C32"/>
    <mergeCell ref="B29:C29"/>
  </mergeCells>
  <dataValidations count="1">
    <dataValidation type="list" allowBlank="1" showInputMessage="1" showErrorMessage="1" sqref="C7:C15">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zoomScale="70" zoomScaleNormal="70" workbookViewId="0">
      <pane xSplit="1" ySplit="5" topLeftCell="B9" activePane="bottomRight" state="frozen"/>
      <selection activeCell="C16" sqref="C16"/>
      <selection pane="topRight" activeCell="C16" sqref="C16"/>
      <selection pane="bottomLeft" activeCell="C16" sqref="C16"/>
      <selection pane="bottomRight" activeCell="C16" sqref="C16"/>
    </sheetView>
  </sheetViews>
  <sheetFormatPr defaultColWidth="9.140625" defaultRowHeight="14.25"/>
  <cols>
    <col min="1" max="1" width="9.5703125" style="4" bestFit="1" customWidth="1"/>
    <col min="2" max="2" width="54.285156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140625" style="5"/>
  </cols>
  <sheetData>
    <row r="1" spans="1:7">
      <c r="A1" s="178" t="s">
        <v>30</v>
      </c>
      <c r="B1" s="3" t="str">
        <f>Info!C2</f>
        <v>JSC " Halyk Bank Georgia"</v>
      </c>
      <c r="C1" s="51"/>
      <c r="D1" s="51"/>
      <c r="E1" s="51"/>
      <c r="F1" s="15"/>
    </row>
    <row r="2" spans="1:7" s="41" customFormat="1" ht="15.75" customHeight="1">
      <c r="A2" s="178" t="s">
        <v>31</v>
      </c>
      <c r="B2" s="286">
        <f>'1. key ratios '!B2</f>
        <v>45657</v>
      </c>
    </row>
    <row r="3" spans="1:7" s="41" customFormat="1" ht="15.75" customHeight="1">
      <c r="A3" s="178"/>
    </row>
    <row r="4" spans="1:7" s="41" customFormat="1" ht="15.75" customHeight="1" thickBot="1">
      <c r="A4" s="179" t="s">
        <v>99</v>
      </c>
      <c r="B4" s="790" t="s">
        <v>225</v>
      </c>
      <c r="C4" s="791"/>
      <c r="D4" s="791"/>
      <c r="E4" s="791"/>
    </row>
    <row r="5" spans="1:7" s="45" customFormat="1" ht="17.45" customHeight="1">
      <c r="A5" s="126"/>
      <c r="B5" s="127"/>
      <c r="C5" s="43" t="s">
        <v>0</v>
      </c>
      <c r="D5" s="43" t="s">
        <v>1</v>
      </c>
      <c r="E5" s="44" t="s">
        <v>2</v>
      </c>
    </row>
    <row r="6" spans="1:7" s="15" customFormat="1" ht="14.45" customHeight="1">
      <c r="A6" s="180"/>
      <c r="B6" s="786" t="s">
        <v>232</v>
      </c>
      <c r="C6" s="786" t="s">
        <v>660</v>
      </c>
      <c r="D6" s="788" t="s">
        <v>98</v>
      </c>
      <c r="E6" s="789"/>
      <c r="G6" s="5"/>
    </row>
    <row r="7" spans="1:7" s="15" customFormat="1" ht="99.6" customHeight="1">
      <c r="A7" s="180"/>
      <c r="B7" s="787"/>
      <c r="C7" s="786"/>
      <c r="D7" s="214" t="s">
        <v>97</v>
      </c>
      <c r="E7" s="215" t="s">
        <v>233</v>
      </c>
      <c r="G7" s="5"/>
    </row>
    <row r="8" spans="1:7" ht="21">
      <c r="A8" s="342">
        <v>1</v>
      </c>
      <c r="B8" s="343" t="s">
        <v>561</v>
      </c>
      <c r="C8" s="591">
        <f>SUM(C9:C11)</f>
        <v>53647585.039999984</v>
      </c>
      <c r="D8" s="591">
        <f>SUM(D9:D11)</f>
        <v>0</v>
      </c>
      <c r="E8" s="591">
        <f>SUM(E9:E11)</f>
        <v>38290882.899999991</v>
      </c>
      <c r="F8" s="15"/>
    </row>
    <row r="9" spans="1:7" ht="15">
      <c r="A9" s="342">
        <v>1.1000000000000001</v>
      </c>
      <c r="B9" s="344" t="s">
        <v>562</v>
      </c>
      <c r="C9" s="591">
        <f>SUM(C10:C12)</f>
        <v>27573768.409999993</v>
      </c>
      <c r="D9" s="591">
        <v>0</v>
      </c>
      <c r="E9" s="591">
        <v>12217066.27</v>
      </c>
      <c r="F9" s="15"/>
    </row>
    <row r="10" spans="1:7" ht="15">
      <c r="A10" s="342">
        <v>1.2</v>
      </c>
      <c r="B10" s="344" t="s">
        <v>563</v>
      </c>
      <c r="C10" s="591">
        <v>1115106.9000000001</v>
      </c>
      <c r="D10" s="591">
        <v>0</v>
      </c>
      <c r="E10" s="591">
        <v>1115106.9000000001</v>
      </c>
      <c r="F10" s="15"/>
    </row>
    <row r="11" spans="1:7" ht="15">
      <c r="A11" s="342">
        <v>1.3</v>
      </c>
      <c r="B11" s="344" t="s">
        <v>564</v>
      </c>
      <c r="C11" s="591">
        <v>24958709.729999993</v>
      </c>
      <c r="D11" s="591">
        <v>0</v>
      </c>
      <c r="E11" s="591">
        <v>24958709.729999993</v>
      </c>
      <c r="F11" s="15"/>
    </row>
    <row r="12" spans="1:7" ht="15">
      <c r="A12" s="342">
        <v>2</v>
      </c>
      <c r="B12" s="345" t="s">
        <v>565</v>
      </c>
      <c r="C12" s="591">
        <v>1499951.78</v>
      </c>
      <c r="D12" s="591">
        <v>0</v>
      </c>
      <c r="E12" s="591">
        <v>1499951.78</v>
      </c>
      <c r="F12" s="15"/>
    </row>
    <row r="13" spans="1:7" ht="15">
      <c r="A13" s="342">
        <v>2.1</v>
      </c>
      <c r="B13" s="346" t="s">
        <v>566</v>
      </c>
      <c r="C13" s="592">
        <v>1499951.78</v>
      </c>
      <c r="D13" s="592">
        <v>0</v>
      </c>
      <c r="E13" s="592">
        <v>1499951.78</v>
      </c>
      <c r="F13" s="15"/>
    </row>
    <row r="14" spans="1:7" ht="21">
      <c r="A14" s="342">
        <v>3</v>
      </c>
      <c r="B14" s="347" t="s">
        <v>567</v>
      </c>
      <c r="C14" s="592">
        <v>0</v>
      </c>
      <c r="D14" s="592">
        <v>0</v>
      </c>
      <c r="E14" s="592">
        <v>0</v>
      </c>
      <c r="F14" s="15"/>
    </row>
    <row r="15" spans="1:7" ht="21">
      <c r="A15" s="342">
        <v>4</v>
      </c>
      <c r="B15" s="348" t="s">
        <v>568</v>
      </c>
      <c r="C15" s="592">
        <v>0</v>
      </c>
      <c r="D15" s="592">
        <v>0</v>
      </c>
      <c r="E15" s="592">
        <v>0</v>
      </c>
      <c r="F15" s="15"/>
    </row>
    <row r="16" spans="1:7" ht="21">
      <c r="A16" s="342">
        <v>5</v>
      </c>
      <c r="B16" s="349" t="s">
        <v>569</v>
      </c>
      <c r="C16" s="592">
        <f>SUM(C17:C19)</f>
        <v>54000</v>
      </c>
      <c r="D16" s="592">
        <f>SUM(D17:D19)</f>
        <v>0</v>
      </c>
      <c r="E16" s="592">
        <f>SUM(E17:E19)</f>
        <v>54000</v>
      </c>
      <c r="F16" s="15"/>
    </row>
    <row r="17" spans="1:6" ht="15">
      <c r="A17" s="342">
        <v>5.0999999999999996</v>
      </c>
      <c r="B17" s="350" t="s">
        <v>570</v>
      </c>
      <c r="C17" s="592">
        <v>54000</v>
      </c>
      <c r="D17" s="592">
        <v>0</v>
      </c>
      <c r="E17" s="592">
        <v>54000</v>
      </c>
      <c r="F17" s="15"/>
    </row>
    <row r="18" spans="1:6" ht="15">
      <c r="A18" s="342">
        <v>5.2</v>
      </c>
      <c r="B18" s="350" t="s">
        <v>571</v>
      </c>
      <c r="C18" s="592">
        <v>0</v>
      </c>
      <c r="D18" s="592">
        <v>0</v>
      </c>
      <c r="E18" s="592">
        <v>0</v>
      </c>
      <c r="F18" s="15"/>
    </row>
    <row r="19" spans="1:6" ht="15">
      <c r="A19" s="342">
        <v>5.3</v>
      </c>
      <c r="B19" s="351" t="s">
        <v>572</v>
      </c>
      <c r="C19" s="592">
        <v>0</v>
      </c>
      <c r="D19" s="592">
        <v>0</v>
      </c>
      <c r="E19" s="592">
        <v>0</v>
      </c>
      <c r="F19" s="15"/>
    </row>
    <row r="20" spans="1:6" ht="15">
      <c r="A20" s="342">
        <v>6</v>
      </c>
      <c r="B20" s="347" t="s">
        <v>573</v>
      </c>
      <c r="C20" s="592">
        <f>SUM(C21:C22)</f>
        <v>832168315.60000014</v>
      </c>
      <c r="D20" s="592">
        <f>SUM(D21:D22)</f>
        <v>0</v>
      </c>
      <c r="E20" s="592">
        <f>SUM(E21:E22)</f>
        <v>832168315.60000014</v>
      </c>
      <c r="F20" s="15"/>
    </row>
    <row r="21" spans="1:6" ht="15">
      <c r="A21" s="342">
        <v>6.1</v>
      </c>
      <c r="B21" s="350" t="s">
        <v>571</v>
      </c>
      <c r="C21" s="592">
        <v>12133866.23</v>
      </c>
      <c r="D21" s="592">
        <v>0</v>
      </c>
      <c r="E21" s="592">
        <v>12133866.23</v>
      </c>
      <c r="F21" s="15"/>
    </row>
    <row r="22" spans="1:6" ht="15">
      <c r="A22" s="342">
        <v>6.2</v>
      </c>
      <c r="B22" s="351" t="s">
        <v>572</v>
      </c>
      <c r="C22" s="592">
        <v>820034449.37000012</v>
      </c>
      <c r="D22" s="592">
        <v>0</v>
      </c>
      <c r="E22" s="592">
        <v>820034449.37000012</v>
      </c>
      <c r="F22" s="15"/>
    </row>
    <row r="23" spans="1:6" ht="21">
      <c r="A23" s="342">
        <v>7</v>
      </c>
      <c r="B23" s="345" t="s">
        <v>574</v>
      </c>
      <c r="C23" s="592">
        <v>0</v>
      </c>
      <c r="D23" s="592">
        <v>0</v>
      </c>
      <c r="E23" s="592">
        <v>0</v>
      </c>
      <c r="F23" s="15"/>
    </row>
    <row r="24" spans="1:6" ht="21">
      <c r="A24" s="342">
        <v>8</v>
      </c>
      <c r="B24" s="352" t="s">
        <v>575</v>
      </c>
      <c r="C24" s="592">
        <v>0</v>
      </c>
      <c r="D24" s="592">
        <v>0</v>
      </c>
      <c r="E24" s="592">
        <v>0</v>
      </c>
      <c r="F24" s="15"/>
    </row>
    <row r="25" spans="1:6" ht="15">
      <c r="A25" s="342">
        <v>9</v>
      </c>
      <c r="B25" s="348" t="s">
        <v>576</v>
      </c>
      <c r="C25" s="592">
        <f>SUM(C26:C27)</f>
        <v>16539062.479999999</v>
      </c>
      <c r="D25" s="592">
        <f>SUM(D26:D27)</f>
        <v>0</v>
      </c>
      <c r="E25" s="592">
        <f>SUM(E26:E27)</f>
        <v>16539062.479999999</v>
      </c>
      <c r="F25" s="15"/>
    </row>
    <row r="26" spans="1:6" ht="15">
      <c r="A26" s="342">
        <v>9.1</v>
      </c>
      <c r="B26" s="350" t="s">
        <v>577</v>
      </c>
      <c r="C26" s="592">
        <v>16539062.479999999</v>
      </c>
      <c r="D26" s="592">
        <v>0</v>
      </c>
      <c r="E26" s="592">
        <v>16539062.479999999</v>
      </c>
      <c r="F26" s="15"/>
    </row>
    <row r="27" spans="1:6" ht="15">
      <c r="A27" s="342">
        <v>9.1999999999999993</v>
      </c>
      <c r="B27" s="350" t="s">
        <v>578</v>
      </c>
      <c r="C27" s="592">
        <v>0</v>
      </c>
      <c r="D27" s="592">
        <v>0</v>
      </c>
      <c r="E27" s="592">
        <v>0</v>
      </c>
      <c r="F27" s="15"/>
    </row>
    <row r="28" spans="1:6" ht="15">
      <c r="A28" s="342">
        <v>10</v>
      </c>
      <c r="B28" s="348" t="s">
        <v>579</v>
      </c>
      <c r="C28" s="592">
        <f>SUM(C29:C30)</f>
        <v>5878587.9399999976</v>
      </c>
      <c r="D28" s="592">
        <f>SUM(D29:D30)</f>
        <v>5878587.9399999976</v>
      </c>
      <c r="E28" s="592">
        <f>SUM(E29:E30)</f>
        <v>0</v>
      </c>
      <c r="F28" s="15"/>
    </row>
    <row r="29" spans="1:6" ht="15">
      <c r="A29" s="342">
        <v>10.1</v>
      </c>
      <c r="B29" s="350" t="s">
        <v>580</v>
      </c>
      <c r="C29" s="592">
        <v>0</v>
      </c>
      <c r="D29" s="592">
        <v>0</v>
      </c>
      <c r="E29" s="592">
        <v>0</v>
      </c>
      <c r="F29" s="15"/>
    </row>
    <row r="30" spans="1:6" ht="15">
      <c r="A30" s="342">
        <v>10.199999999999999</v>
      </c>
      <c r="B30" s="350" t="s">
        <v>581</v>
      </c>
      <c r="C30" s="592">
        <v>5878587.9399999976</v>
      </c>
      <c r="D30" s="592">
        <v>5878587.9399999976</v>
      </c>
      <c r="E30" s="592">
        <v>0</v>
      </c>
      <c r="F30" s="15"/>
    </row>
    <row r="31" spans="1:6" ht="15">
      <c r="A31" s="342">
        <v>11</v>
      </c>
      <c r="B31" s="348" t="s">
        <v>582</v>
      </c>
      <c r="C31" s="592">
        <f>SUM(C32:C33)</f>
        <v>2269080.54</v>
      </c>
      <c r="D31" s="592">
        <f>SUM(D32:D33)</f>
        <v>0</v>
      </c>
      <c r="E31" s="592">
        <f>SUM(E32:E33)</f>
        <v>2269080.54</v>
      </c>
      <c r="F31" s="15"/>
    </row>
    <row r="32" spans="1:6" ht="15">
      <c r="A32" s="342">
        <v>11.1</v>
      </c>
      <c r="B32" s="350" t="s">
        <v>583</v>
      </c>
      <c r="C32" s="592">
        <v>2269080.54</v>
      </c>
      <c r="D32" s="592">
        <v>0</v>
      </c>
      <c r="E32" s="592">
        <v>2269080.54</v>
      </c>
      <c r="F32" s="15"/>
    </row>
    <row r="33" spans="1:7" ht="15">
      <c r="A33" s="342">
        <v>11.2</v>
      </c>
      <c r="B33" s="350" t="s">
        <v>584</v>
      </c>
      <c r="C33" s="592">
        <v>0</v>
      </c>
      <c r="D33" s="592">
        <v>0</v>
      </c>
      <c r="E33" s="592">
        <v>0</v>
      </c>
      <c r="F33" s="15"/>
    </row>
    <row r="34" spans="1:7" ht="15">
      <c r="A34" s="342">
        <v>13</v>
      </c>
      <c r="B34" s="348" t="s">
        <v>585</v>
      </c>
      <c r="C34" s="592">
        <v>20383475.819999997</v>
      </c>
      <c r="D34" s="592">
        <v>0</v>
      </c>
      <c r="E34" s="592">
        <v>20383475.819999997</v>
      </c>
      <c r="F34" s="15"/>
    </row>
    <row r="35" spans="1:7" ht="15">
      <c r="A35" s="342">
        <v>13.1</v>
      </c>
      <c r="B35" s="353" t="s">
        <v>586</v>
      </c>
      <c r="C35" s="592">
        <v>12957304.710000001</v>
      </c>
      <c r="D35" s="592">
        <v>0</v>
      </c>
      <c r="E35" s="592">
        <v>12957304.710000001</v>
      </c>
      <c r="F35" s="15"/>
    </row>
    <row r="36" spans="1:7" ht="15">
      <c r="A36" s="342">
        <v>13.2</v>
      </c>
      <c r="B36" s="353" t="s">
        <v>587</v>
      </c>
      <c r="C36" s="592">
        <v>0</v>
      </c>
      <c r="D36" s="592">
        <v>0</v>
      </c>
      <c r="E36" s="592">
        <v>0</v>
      </c>
      <c r="F36" s="15"/>
    </row>
    <row r="37" spans="1:7" ht="26.25" thickBot="1">
      <c r="A37" s="97"/>
      <c r="B37" s="181" t="s">
        <v>234</v>
      </c>
      <c r="C37" s="128">
        <f>SUM(C8,C12,C14,C15,C16,C20,C23,C24,C25,C28,C31,C34)</f>
        <v>932440059.20000017</v>
      </c>
      <c r="D37" s="128">
        <f>SUM(D8,D12,D14,D15,D16,D20,D23,D24,D25,D28,D31,D34)</f>
        <v>5878587.9399999976</v>
      </c>
      <c r="E37" s="128">
        <f>SUM(E8,E12,E14,E15,E16,E20,E23,E24,E25,E28,E31,E34)</f>
        <v>911204769.12000012</v>
      </c>
    </row>
    <row r="38" spans="1:7">
      <c r="A38" s="5"/>
      <c r="B38" s="5"/>
      <c r="C38" s="5"/>
      <c r="D38" s="5"/>
      <c r="E38" s="5"/>
    </row>
    <row r="39" spans="1:7">
      <c r="A39" s="5"/>
      <c r="B39" s="5"/>
      <c r="C39" s="5"/>
      <c r="D39" s="5"/>
      <c r="E39" s="5"/>
    </row>
    <row r="41" spans="1:7" s="4" customFormat="1">
      <c r="B41" s="46"/>
      <c r="F41" s="5"/>
      <c r="G41" s="5"/>
    </row>
    <row r="42" spans="1:7" s="4" customFormat="1">
      <c r="B42" s="46"/>
      <c r="F42" s="5"/>
      <c r="G42" s="5"/>
    </row>
    <row r="43" spans="1:7" s="4" customFormat="1">
      <c r="B43" s="46"/>
      <c r="F43" s="5"/>
      <c r="G43" s="5"/>
    </row>
    <row r="44" spans="1:7" s="4" customFormat="1">
      <c r="B44" s="46"/>
      <c r="F44" s="5"/>
      <c r="G44" s="5"/>
    </row>
    <row r="45" spans="1:7" s="4" customFormat="1">
      <c r="B45" s="46"/>
      <c r="F45" s="5"/>
      <c r="G45" s="5"/>
    </row>
    <row r="46" spans="1:7" s="4" customFormat="1">
      <c r="B46" s="46"/>
      <c r="F46" s="5"/>
      <c r="G46" s="5"/>
    </row>
    <row r="47" spans="1:7" s="4" customFormat="1">
      <c r="B47" s="46"/>
      <c r="F47" s="5"/>
      <c r="G47" s="5"/>
    </row>
    <row r="48" spans="1:7" s="4" customFormat="1">
      <c r="B48" s="46"/>
      <c r="F48" s="5"/>
      <c r="G48" s="5"/>
    </row>
    <row r="49" spans="2:7" s="4" customFormat="1">
      <c r="B49" s="46"/>
      <c r="F49" s="5"/>
      <c r="G49" s="5"/>
    </row>
    <row r="50" spans="2:7" s="4" customFormat="1">
      <c r="B50" s="46"/>
      <c r="F50" s="5"/>
      <c r="G50" s="5"/>
    </row>
    <row r="51" spans="2:7" s="4" customFormat="1">
      <c r="B51" s="46"/>
      <c r="F51" s="5"/>
      <c r="G51" s="5"/>
    </row>
    <row r="52" spans="2:7" s="4" customFormat="1">
      <c r="B52" s="46"/>
      <c r="F52" s="5"/>
      <c r="G52" s="5"/>
    </row>
    <row r="53" spans="2:7" s="4" customFormat="1">
      <c r="B53" s="46"/>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pane xSplit="1" ySplit="4" topLeftCell="B5" activePane="bottomRight" state="frozen"/>
      <selection activeCell="C16" sqref="C16"/>
      <selection pane="topRight" activeCell="C16" sqref="C16"/>
      <selection pane="bottomLeft" activeCell="C16" sqref="C16"/>
      <selection pane="bottomRight" activeCell="C16" sqref="C16"/>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30</v>
      </c>
      <c r="B1" s="3" t="str">
        <f>Info!C2</f>
        <v>JSC " Halyk Bank Georgia"</v>
      </c>
    </row>
    <row r="2" spans="1:6" s="41" customFormat="1" ht="15.75" customHeight="1">
      <c r="A2" s="2" t="s">
        <v>31</v>
      </c>
      <c r="B2" s="286">
        <f>'1. key ratios '!B2</f>
        <v>45657</v>
      </c>
      <c r="C2" s="4"/>
      <c r="D2" s="4"/>
      <c r="E2" s="4"/>
      <c r="F2" s="4"/>
    </row>
    <row r="3" spans="1:6" s="41" customFormat="1" ht="15.75" customHeight="1">
      <c r="C3" s="4"/>
      <c r="D3" s="4"/>
      <c r="E3" s="4"/>
      <c r="F3" s="4"/>
    </row>
    <row r="4" spans="1:6" s="41" customFormat="1" ht="13.5" thickBot="1">
      <c r="A4" s="41" t="s">
        <v>46</v>
      </c>
      <c r="B4" s="182" t="s">
        <v>554</v>
      </c>
      <c r="C4" s="42" t="s">
        <v>35</v>
      </c>
      <c r="D4" s="4"/>
      <c r="E4" s="4"/>
      <c r="F4" s="4"/>
    </row>
    <row r="5" spans="1:6">
      <c r="A5" s="133">
        <v>1</v>
      </c>
      <c r="B5" s="183" t="s">
        <v>556</v>
      </c>
      <c r="C5" s="593">
        <f>'7. LI1 '!E37</f>
        <v>911204769.12000012</v>
      </c>
    </row>
    <row r="6" spans="1:6" s="134" customFormat="1">
      <c r="A6" s="47">
        <v>2.1</v>
      </c>
      <c r="B6" s="130" t="s">
        <v>214</v>
      </c>
      <c r="C6" s="594">
        <v>71232746.473009229</v>
      </c>
    </row>
    <row r="7" spans="1:6" s="28" customFormat="1" outlineLevel="1">
      <c r="A7" s="22">
        <v>2.2000000000000002</v>
      </c>
      <c r="B7" s="23" t="s">
        <v>215</v>
      </c>
      <c r="C7" s="595">
        <v>45314619.5</v>
      </c>
    </row>
    <row r="8" spans="1:6" s="28" customFormat="1">
      <c r="A8" s="22">
        <v>3</v>
      </c>
      <c r="B8" s="131" t="s">
        <v>555</v>
      </c>
      <c r="C8" s="596">
        <f>SUM(C5:C7)</f>
        <v>1027752135.0930094</v>
      </c>
    </row>
    <row r="9" spans="1:6" s="134" customFormat="1">
      <c r="A9" s="47">
        <v>4</v>
      </c>
      <c r="B9" s="49" t="s">
        <v>48</v>
      </c>
      <c r="C9" s="596">
        <f>SUM(C6:C8)</f>
        <v>1144299501.0660186</v>
      </c>
    </row>
    <row r="10" spans="1:6" s="28" customFormat="1" outlineLevel="1">
      <c r="A10" s="22">
        <v>5.0999999999999996</v>
      </c>
      <c r="B10" s="23" t="s">
        <v>216</v>
      </c>
      <c r="C10" s="595">
        <v>-48903761.464517221</v>
      </c>
    </row>
    <row r="11" spans="1:6" s="28" customFormat="1" outlineLevel="1">
      <c r="A11" s="22">
        <v>5.2</v>
      </c>
      <c r="B11" s="23" t="s">
        <v>217</v>
      </c>
      <c r="C11" s="595">
        <v>-44408327.109999999</v>
      </c>
    </row>
    <row r="12" spans="1:6" s="28" customFormat="1">
      <c r="A12" s="22">
        <v>6</v>
      </c>
      <c r="B12" s="129" t="s">
        <v>359</v>
      </c>
      <c r="C12" s="595">
        <v>0</v>
      </c>
    </row>
    <row r="13" spans="1:6" s="28" customFormat="1" ht="13.5" thickBot="1">
      <c r="A13" s="24">
        <v>7</v>
      </c>
      <c r="B13" s="132" t="s">
        <v>177</v>
      </c>
      <c r="C13" s="597">
        <f>SUM(C8:C12)</f>
        <v>2078739547.584511</v>
      </c>
    </row>
    <row r="15" spans="1:6" ht="25.5">
      <c r="A15" s="146"/>
      <c r="B15" s="29" t="s">
        <v>360</v>
      </c>
    </row>
    <row r="16" spans="1:6">
      <c r="A16" s="146"/>
      <c r="B16" s="146"/>
    </row>
    <row r="17" spans="1:5" ht="15">
      <c r="A17" s="141"/>
      <c r="B17" s="142"/>
      <c r="C17" s="146"/>
      <c r="D17" s="146"/>
      <c r="E17" s="146"/>
    </row>
    <row r="18" spans="1:5" ht="15">
      <c r="A18" s="147"/>
      <c r="B18" s="148"/>
      <c r="C18" s="146"/>
      <c r="D18" s="146"/>
      <c r="E18" s="146"/>
    </row>
    <row r="19" spans="1:5">
      <c r="A19" s="149"/>
      <c r="B19" s="143"/>
      <c r="C19" s="146"/>
      <c r="D19" s="146"/>
      <c r="E19" s="146"/>
    </row>
    <row r="20" spans="1:5">
      <c r="A20" s="150"/>
      <c r="B20" s="144"/>
      <c r="C20" s="146"/>
      <c r="D20" s="146"/>
      <c r="E20" s="146"/>
    </row>
    <row r="21" spans="1:5">
      <c r="A21" s="150"/>
      <c r="B21" s="148"/>
      <c r="C21" s="146"/>
      <c r="D21" s="146"/>
      <c r="E21" s="146"/>
    </row>
    <row r="22" spans="1:5">
      <c r="A22" s="149"/>
      <c r="B22" s="145"/>
      <c r="C22" s="146"/>
      <c r="D22" s="146"/>
      <c r="E22" s="146"/>
    </row>
    <row r="23" spans="1:5">
      <c r="A23" s="150"/>
      <c r="B23" s="144"/>
      <c r="C23" s="146"/>
      <c r="D23" s="146"/>
      <c r="E23" s="146"/>
    </row>
    <row r="24" spans="1:5">
      <c r="A24" s="150"/>
      <c r="B24" s="144"/>
      <c r="C24" s="146"/>
      <c r="D24" s="146"/>
      <c r="E24" s="146"/>
    </row>
    <row r="25" spans="1:5">
      <c r="A25" s="150"/>
      <c r="B25" s="151"/>
      <c r="C25" s="146"/>
      <c r="D25" s="146"/>
      <c r="E25" s="146"/>
    </row>
    <row r="26" spans="1:5">
      <c r="A26" s="150"/>
      <c r="B26" s="148"/>
      <c r="C26" s="146"/>
      <c r="D26" s="146"/>
      <c r="E26" s="146"/>
    </row>
    <row r="27" spans="1:5">
      <c r="A27" s="146"/>
      <c r="B27" s="152"/>
      <c r="C27" s="146"/>
      <c r="D27" s="146"/>
      <c r="E27" s="146"/>
    </row>
    <row r="28" spans="1:5">
      <c r="A28" s="146"/>
      <c r="B28" s="152"/>
      <c r="C28" s="146"/>
      <c r="D28" s="146"/>
      <c r="E28" s="146"/>
    </row>
    <row r="29" spans="1:5">
      <c r="A29" s="146"/>
      <c r="B29" s="152"/>
      <c r="C29" s="146"/>
      <c r="D29" s="146"/>
      <c r="E29" s="146"/>
    </row>
    <row r="30" spans="1:5">
      <c r="A30" s="146"/>
      <c r="B30" s="152"/>
      <c r="C30" s="146"/>
      <c r="D30" s="146"/>
      <c r="E30" s="146"/>
    </row>
    <row r="31" spans="1:5">
      <c r="A31" s="146"/>
      <c r="B31" s="152"/>
      <c r="C31" s="146"/>
      <c r="D31" s="146"/>
      <c r="E31" s="146"/>
    </row>
    <row r="32" spans="1:5">
      <c r="A32" s="146"/>
      <c r="B32" s="152"/>
      <c r="C32" s="146"/>
      <c r="D32" s="146"/>
      <c r="E32" s="146"/>
    </row>
    <row r="33" spans="1:5">
      <c r="A33" s="146"/>
      <c r="B33" s="152"/>
      <c r="C33" s="146"/>
      <c r="D33" s="146"/>
      <c r="E33" s="146"/>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zoomScale="90" zoomScaleNormal="90" workbookViewId="0">
      <pane xSplit="1" ySplit="5" topLeftCell="B6" activePane="bottomRight" state="frozen"/>
      <selection activeCell="C16" sqref="C16"/>
      <selection pane="topRight" activeCell="C16" sqref="C16"/>
      <selection pane="bottomLeft" activeCell="C16" sqref="C16"/>
      <selection pane="bottomRight" activeCell="C16" sqref="C16"/>
    </sheetView>
  </sheetViews>
  <sheetFormatPr defaultColWidth="9.140625" defaultRowHeight="12.75"/>
  <cols>
    <col min="1" max="1" width="9.5703125" style="51" bestFit="1" customWidth="1"/>
    <col min="2" max="2" width="132.42578125" style="4" customWidth="1"/>
    <col min="3" max="3" width="18.42578125" style="4" customWidth="1"/>
    <col min="4" max="16384" width="9.140625" style="4"/>
  </cols>
  <sheetData>
    <row r="1" spans="1:3">
      <c r="A1" s="2" t="s">
        <v>30</v>
      </c>
      <c r="B1" s="3" t="str">
        <f>Info!C2</f>
        <v>JSC " Halyk Bank Georgia"</v>
      </c>
    </row>
    <row r="2" spans="1:3" s="41" customFormat="1" ht="15.75" customHeight="1">
      <c r="A2" s="41" t="s">
        <v>31</v>
      </c>
      <c r="B2" s="286">
        <f>'1. key ratios '!B2</f>
        <v>45657</v>
      </c>
    </row>
    <row r="3" spans="1:3" s="41" customFormat="1" ht="15.75" customHeight="1"/>
    <row r="4" spans="1:3" ht="13.5" thickBot="1">
      <c r="A4" s="51" t="s">
        <v>143</v>
      </c>
      <c r="B4" s="83" t="s">
        <v>142</v>
      </c>
    </row>
    <row r="5" spans="1:3">
      <c r="A5" s="52" t="s">
        <v>6</v>
      </c>
      <c r="B5" s="53"/>
      <c r="C5" s="54" t="s">
        <v>35</v>
      </c>
    </row>
    <row r="6" spans="1:3">
      <c r="A6" s="55">
        <v>1</v>
      </c>
      <c r="B6" s="56" t="s">
        <v>141</v>
      </c>
      <c r="C6" s="598">
        <f>SUM(C7:C11)</f>
        <v>195531298.10999995</v>
      </c>
    </row>
    <row r="7" spans="1:3">
      <c r="A7" s="55">
        <v>2</v>
      </c>
      <c r="B7" s="57" t="s">
        <v>140</v>
      </c>
      <c r="C7" s="599">
        <v>76000000</v>
      </c>
    </row>
    <row r="8" spans="1:3">
      <c r="A8" s="55">
        <v>3</v>
      </c>
      <c r="B8" s="58" t="s">
        <v>139</v>
      </c>
      <c r="C8" s="599">
        <v>0</v>
      </c>
    </row>
    <row r="9" spans="1:3">
      <c r="A9" s="55">
        <v>4</v>
      </c>
      <c r="B9" s="58" t="s">
        <v>138</v>
      </c>
      <c r="C9" s="599">
        <v>2037368.0500000003</v>
      </c>
    </row>
    <row r="10" spans="1:3">
      <c r="A10" s="55">
        <v>5</v>
      </c>
      <c r="B10" s="58" t="s">
        <v>137</v>
      </c>
      <c r="C10" s="599">
        <v>0</v>
      </c>
    </row>
    <row r="11" spans="1:3">
      <c r="A11" s="55">
        <v>6</v>
      </c>
      <c r="B11" s="59" t="s">
        <v>136</v>
      </c>
      <c r="C11" s="599">
        <v>117493930.05999997</v>
      </c>
    </row>
    <row r="12" spans="1:3" s="28" customFormat="1">
      <c r="A12" s="55">
        <v>7</v>
      </c>
      <c r="B12" s="56" t="s">
        <v>135</v>
      </c>
      <c r="C12" s="600">
        <f>SUM(C13:C28)</f>
        <v>7915955.9899999984</v>
      </c>
    </row>
    <row r="13" spans="1:3" s="28" customFormat="1">
      <c r="A13" s="55">
        <v>8</v>
      </c>
      <c r="B13" s="60" t="s">
        <v>134</v>
      </c>
      <c r="C13" s="601">
        <v>2037368.0500000003</v>
      </c>
    </row>
    <row r="14" spans="1:3" s="28" customFormat="1" ht="25.5">
      <c r="A14" s="55">
        <v>9</v>
      </c>
      <c r="B14" s="61" t="s">
        <v>133</v>
      </c>
      <c r="C14" s="601">
        <v>0</v>
      </c>
    </row>
    <row r="15" spans="1:3" s="28" customFormat="1">
      <c r="A15" s="55">
        <v>10</v>
      </c>
      <c r="B15" s="62" t="s">
        <v>132</v>
      </c>
      <c r="C15" s="601">
        <v>5878587.9399999976</v>
      </c>
    </row>
    <row r="16" spans="1:3" s="28" customFormat="1">
      <c r="A16" s="55">
        <v>11</v>
      </c>
      <c r="B16" s="63" t="s">
        <v>131</v>
      </c>
      <c r="C16" s="601">
        <v>0</v>
      </c>
    </row>
    <row r="17" spans="1:3" s="28" customFormat="1">
      <c r="A17" s="55">
        <v>12</v>
      </c>
      <c r="B17" s="62" t="s">
        <v>130</v>
      </c>
      <c r="C17" s="601">
        <v>0</v>
      </c>
    </row>
    <row r="18" spans="1:3" s="28" customFormat="1">
      <c r="A18" s="55">
        <v>13</v>
      </c>
      <c r="B18" s="62" t="s">
        <v>129</v>
      </c>
      <c r="C18" s="601">
        <v>0</v>
      </c>
    </row>
    <row r="19" spans="1:3" s="28" customFormat="1">
      <c r="A19" s="55">
        <v>14</v>
      </c>
      <c r="B19" s="62" t="s">
        <v>128</v>
      </c>
      <c r="C19" s="601">
        <v>0</v>
      </c>
    </row>
    <row r="20" spans="1:3" s="28" customFormat="1">
      <c r="A20" s="55">
        <v>15</v>
      </c>
      <c r="B20" s="62" t="s">
        <v>127</v>
      </c>
      <c r="C20" s="601">
        <v>0</v>
      </c>
    </row>
    <row r="21" spans="1:3" s="28" customFormat="1" ht="25.5">
      <c r="A21" s="55">
        <v>16</v>
      </c>
      <c r="B21" s="61" t="s">
        <v>126</v>
      </c>
      <c r="C21" s="601">
        <v>0</v>
      </c>
    </row>
    <row r="22" spans="1:3" s="28" customFormat="1">
      <c r="A22" s="55">
        <v>17</v>
      </c>
      <c r="B22" s="64" t="s">
        <v>125</v>
      </c>
      <c r="C22" s="601">
        <v>0</v>
      </c>
    </row>
    <row r="23" spans="1:3" s="28" customFormat="1">
      <c r="A23" s="55">
        <v>18</v>
      </c>
      <c r="B23" s="508" t="s">
        <v>553</v>
      </c>
      <c r="C23" s="602">
        <v>0</v>
      </c>
    </row>
    <row r="24" spans="1:3" s="28" customFormat="1">
      <c r="A24" s="55">
        <v>19</v>
      </c>
      <c r="B24" s="61" t="s">
        <v>124</v>
      </c>
      <c r="C24" s="601">
        <v>0</v>
      </c>
    </row>
    <row r="25" spans="1:3" s="28" customFormat="1" ht="25.5">
      <c r="A25" s="55">
        <v>20</v>
      </c>
      <c r="B25" s="61" t="s">
        <v>101</v>
      </c>
      <c r="C25" s="601">
        <v>0</v>
      </c>
    </row>
    <row r="26" spans="1:3" s="28" customFormat="1">
      <c r="A26" s="55">
        <v>21</v>
      </c>
      <c r="B26" s="65" t="s">
        <v>123</v>
      </c>
      <c r="C26" s="601">
        <v>0</v>
      </c>
    </row>
    <row r="27" spans="1:3" s="28" customFormat="1">
      <c r="A27" s="55">
        <v>22</v>
      </c>
      <c r="B27" s="65" t="s">
        <v>122</v>
      </c>
      <c r="C27" s="601">
        <v>0</v>
      </c>
    </row>
    <row r="28" spans="1:3" s="28" customFormat="1">
      <c r="A28" s="55">
        <v>23</v>
      </c>
      <c r="B28" s="65" t="s">
        <v>121</v>
      </c>
      <c r="C28" s="601">
        <v>0</v>
      </c>
    </row>
    <row r="29" spans="1:3" s="28" customFormat="1">
      <c r="A29" s="55">
        <v>24</v>
      </c>
      <c r="B29" s="66" t="s">
        <v>120</v>
      </c>
      <c r="C29" s="600">
        <f>C6-C12</f>
        <v>187615342.11999995</v>
      </c>
    </row>
    <row r="30" spans="1:3" s="28" customFormat="1">
      <c r="A30" s="67"/>
      <c r="B30" s="68"/>
      <c r="C30" s="601"/>
    </row>
    <row r="31" spans="1:3" s="28" customFormat="1">
      <c r="A31" s="67">
        <v>25</v>
      </c>
      <c r="B31" s="66" t="s">
        <v>119</v>
      </c>
      <c r="C31" s="600">
        <f>C32+C35</f>
        <v>60000000</v>
      </c>
    </row>
    <row r="32" spans="1:3" s="28" customFormat="1">
      <c r="A32" s="67">
        <v>26</v>
      </c>
      <c r="B32" s="58" t="s">
        <v>118</v>
      </c>
      <c r="C32" s="603">
        <f>C33+C34</f>
        <v>60000000</v>
      </c>
    </row>
    <row r="33" spans="1:3" s="28" customFormat="1">
      <c r="A33" s="67">
        <v>27</v>
      </c>
      <c r="B33" s="69" t="s">
        <v>192</v>
      </c>
      <c r="C33" s="601">
        <v>60000000</v>
      </c>
    </row>
    <row r="34" spans="1:3" s="28" customFormat="1">
      <c r="A34" s="67">
        <v>28</v>
      </c>
      <c r="B34" s="69" t="s">
        <v>117</v>
      </c>
      <c r="C34" s="601">
        <v>0</v>
      </c>
    </row>
    <row r="35" spans="1:3" s="28" customFormat="1">
      <c r="A35" s="67">
        <v>29</v>
      </c>
      <c r="B35" s="58" t="s">
        <v>116</v>
      </c>
      <c r="C35" s="601">
        <v>0</v>
      </c>
    </row>
    <row r="36" spans="1:3" s="28" customFormat="1">
      <c r="A36" s="67">
        <v>30</v>
      </c>
      <c r="B36" s="66" t="s">
        <v>115</v>
      </c>
      <c r="C36" s="600">
        <f>SUM(C37:C41)</f>
        <v>0</v>
      </c>
    </row>
    <row r="37" spans="1:3" s="28" customFormat="1">
      <c r="A37" s="67">
        <v>31</v>
      </c>
      <c r="B37" s="61" t="s">
        <v>114</v>
      </c>
      <c r="C37" s="601">
        <v>0</v>
      </c>
    </row>
    <row r="38" spans="1:3" s="28" customFormat="1">
      <c r="A38" s="67">
        <v>32</v>
      </c>
      <c r="B38" s="62" t="s">
        <v>113</v>
      </c>
      <c r="C38" s="601">
        <v>0</v>
      </c>
    </row>
    <row r="39" spans="1:3" s="28" customFormat="1" ht="25.5">
      <c r="A39" s="67">
        <v>33</v>
      </c>
      <c r="B39" s="61" t="s">
        <v>112</v>
      </c>
      <c r="C39" s="601">
        <v>0</v>
      </c>
    </row>
    <row r="40" spans="1:3" s="28" customFormat="1" ht="25.5">
      <c r="A40" s="67">
        <v>34</v>
      </c>
      <c r="B40" s="61" t="s">
        <v>101</v>
      </c>
      <c r="C40" s="601">
        <v>0</v>
      </c>
    </row>
    <row r="41" spans="1:3" s="28" customFormat="1">
      <c r="A41" s="67">
        <v>35</v>
      </c>
      <c r="B41" s="65" t="s">
        <v>111</v>
      </c>
      <c r="C41" s="601">
        <v>0</v>
      </c>
    </row>
    <row r="42" spans="1:3" s="28" customFormat="1">
      <c r="A42" s="67">
        <v>36</v>
      </c>
      <c r="B42" s="66" t="s">
        <v>110</v>
      </c>
      <c r="C42" s="600">
        <f>C31-C36</f>
        <v>60000000</v>
      </c>
    </row>
    <row r="43" spans="1:3" s="28" customFormat="1">
      <c r="A43" s="67"/>
      <c r="B43" s="68"/>
      <c r="C43" s="601"/>
    </row>
    <row r="44" spans="1:3" s="28" customFormat="1">
      <c r="A44" s="67">
        <v>37</v>
      </c>
      <c r="B44" s="70" t="s">
        <v>109</v>
      </c>
      <c r="C44" s="600">
        <f>SUM(C45:C47)</f>
        <v>16885007.099999998</v>
      </c>
    </row>
    <row r="45" spans="1:3" s="28" customFormat="1">
      <c r="A45" s="67">
        <v>38</v>
      </c>
      <c r="B45" s="58" t="s">
        <v>108</v>
      </c>
      <c r="C45" s="601">
        <v>16885007.099999998</v>
      </c>
    </row>
    <row r="46" spans="1:3" s="28" customFormat="1">
      <c r="A46" s="67">
        <v>39</v>
      </c>
      <c r="B46" s="58" t="s">
        <v>107</v>
      </c>
      <c r="C46" s="601">
        <v>0</v>
      </c>
    </row>
    <row r="47" spans="1:3" s="28" customFormat="1">
      <c r="A47" s="67">
        <v>40</v>
      </c>
      <c r="B47" s="58" t="s">
        <v>106</v>
      </c>
      <c r="C47" s="601">
        <v>0</v>
      </c>
    </row>
    <row r="48" spans="1:3" s="28" customFormat="1">
      <c r="A48" s="67">
        <v>41</v>
      </c>
      <c r="B48" s="70" t="s">
        <v>105</v>
      </c>
      <c r="C48" s="600">
        <f>SUM(C49:C52)</f>
        <v>0</v>
      </c>
    </row>
    <row r="49" spans="1:3" s="28" customFormat="1">
      <c r="A49" s="67">
        <v>42</v>
      </c>
      <c r="B49" s="61" t="s">
        <v>104</v>
      </c>
      <c r="C49" s="601">
        <v>0</v>
      </c>
    </row>
    <row r="50" spans="1:3" s="28" customFormat="1">
      <c r="A50" s="67">
        <v>43</v>
      </c>
      <c r="B50" s="62" t="s">
        <v>103</v>
      </c>
      <c r="C50" s="601">
        <v>0</v>
      </c>
    </row>
    <row r="51" spans="1:3" s="28" customFormat="1">
      <c r="A51" s="67">
        <v>44</v>
      </c>
      <c r="B51" s="61" t="s">
        <v>102</v>
      </c>
      <c r="C51" s="601">
        <v>0</v>
      </c>
    </row>
    <row r="52" spans="1:3" s="28" customFormat="1" ht="25.5">
      <c r="A52" s="67">
        <v>45</v>
      </c>
      <c r="B52" s="61" t="s">
        <v>101</v>
      </c>
      <c r="C52" s="601">
        <v>0</v>
      </c>
    </row>
    <row r="53" spans="1:3" s="28" customFormat="1" ht="13.5" thickBot="1">
      <c r="A53" s="67">
        <v>46</v>
      </c>
      <c r="B53" s="71" t="s">
        <v>100</v>
      </c>
      <c r="C53" s="604">
        <f>C44-C48</f>
        <v>16885007.099999998</v>
      </c>
    </row>
    <row r="56" spans="1:3">
      <c r="B56" s="4" t="s">
        <v>7</v>
      </c>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F16" sqref="F16"/>
    </sheetView>
  </sheetViews>
  <sheetFormatPr defaultColWidth="9.140625" defaultRowHeight="12.75"/>
  <cols>
    <col min="1" max="1" width="9.42578125" style="164" bestFit="1" customWidth="1"/>
    <col min="2" max="2" width="59" style="164" customWidth="1"/>
    <col min="3" max="3" width="16.7109375" style="164" bestFit="1" customWidth="1"/>
    <col min="4" max="4" width="13.28515625" style="164" bestFit="1" customWidth="1"/>
    <col min="5" max="16384" width="9.140625" style="164"/>
  </cols>
  <sheetData>
    <row r="1" spans="1:4" ht="15">
      <c r="A1" s="216" t="s">
        <v>30</v>
      </c>
      <c r="B1" s="3" t="str">
        <f>Info!C2</f>
        <v>JSC " Halyk Bank Georgia"</v>
      </c>
    </row>
    <row r="2" spans="1:4" s="141" customFormat="1" ht="15.75" customHeight="1">
      <c r="A2" s="141" t="s">
        <v>31</v>
      </c>
      <c r="B2" s="286">
        <f>'1. key ratios '!B2</f>
        <v>45657</v>
      </c>
    </row>
    <row r="3" spans="1:4" s="141" customFormat="1" ht="15.75" customHeight="1"/>
    <row r="4" spans="1:4" ht="13.5" thickBot="1">
      <c r="A4" s="186" t="s">
        <v>281</v>
      </c>
      <c r="B4" s="224" t="s">
        <v>282</v>
      </c>
    </row>
    <row r="5" spans="1:4" s="225" customFormat="1" ht="12.75" customHeight="1">
      <c r="A5" s="276"/>
      <c r="B5" s="277" t="s">
        <v>285</v>
      </c>
      <c r="C5" s="217" t="s">
        <v>283</v>
      </c>
      <c r="D5" s="218" t="s">
        <v>284</v>
      </c>
    </row>
    <row r="6" spans="1:4" s="226" customFormat="1">
      <c r="A6" s="219">
        <v>1</v>
      </c>
      <c r="B6" s="272" t="s">
        <v>286</v>
      </c>
      <c r="C6" s="272"/>
      <c r="D6" s="220"/>
    </row>
    <row r="7" spans="1:4" s="226" customFormat="1">
      <c r="A7" s="221" t="s">
        <v>272</v>
      </c>
      <c r="B7" s="273" t="s">
        <v>287</v>
      </c>
      <c r="C7" s="265">
        <v>4.4999999999999998E-2</v>
      </c>
      <c r="D7" s="605">
        <f>C7*'5. RWA '!$C$13</f>
        <v>42242256.844392255</v>
      </c>
    </row>
    <row r="8" spans="1:4" s="226" customFormat="1">
      <c r="A8" s="221" t="s">
        <v>273</v>
      </c>
      <c r="B8" s="273" t="s">
        <v>288</v>
      </c>
      <c r="C8" s="266">
        <v>0.06</v>
      </c>
      <c r="D8" s="605">
        <f>C8*'5. RWA '!$C$13</f>
        <v>56323009.12585634</v>
      </c>
    </row>
    <row r="9" spans="1:4" s="226" customFormat="1">
      <c r="A9" s="221" t="s">
        <v>274</v>
      </c>
      <c r="B9" s="273" t="s">
        <v>289</v>
      </c>
      <c r="C9" s="266">
        <v>0.08</v>
      </c>
      <c r="D9" s="605">
        <f>C9*'5. RWA '!$C$13</f>
        <v>75097345.501141787</v>
      </c>
    </row>
    <row r="10" spans="1:4" s="226" customFormat="1">
      <c r="A10" s="219" t="s">
        <v>275</v>
      </c>
      <c r="B10" s="272" t="s">
        <v>290</v>
      </c>
      <c r="C10" s="267"/>
      <c r="D10" s="606"/>
    </row>
    <row r="11" spans="1:4" s="227" customFormat="1">
      <c r="A11" s="222" t="s">
        <v>276</v>
      </c>
      <c r="B11" s="264" t="s">
        <v>356</v>
      </c>
      <c r="C11" s="268">
        <v>2.5000000000000001E-2</v>
      </c>
      <c r="D11" s="605">
        <f>C11*'5. RWA '!$C$13</f>
        <v>23467920.469106808</v>
      </c>
    </row>
    <row r="12" spans="1:4" s="227" customFormat="1">
      <c r="A12" s="222" t="s">
        <v>277</v>
      </c>
      <c r="B12" s="264" t="s">
        <v>291</v>
      </c>
      <c r="C12" s="268">
        <v>2.5000000000000001E-3</v>
      </c>
      <c r="D12" s="605">
        <f>C12*'5. RWA '!$C$13</f>
        <v>2346792.0469106808</v>
      </c>
    </row>
    <row r="13" spans="1:4" s="227" customFormat="1">
      <c r="A13" s="222" t="s">
        <v>278</v>
      </c>
      <c r="B13" s="264" t="s">
        <v>292</v>
      </c>
      <c r="C13" s="268">
        <v>0</v>
      </c>
      <c r="D13" s="605">
        <f>C13*'5. RWA '!$C$13</f>
        <v>0</v>
      </c>
    </row>
    <row r="14" spans="1:4" s="227" customFormat="1">
      <c r="A14" s="219" t="s">
        <v>279</v>
      </c>
      <c r="B14" s="272" t="s">
        <v>353</v>
      </c>
      <c r="C14" s="269"/>
      <c r="D14" s="606"/>
    </row>
    <row r="15" spans="1:4" s="227" customFormat="1">
      <c r="A15" s="222">
        <v>3.1</v>
      </c>
      <c r="B15" s="264" t="s">
        <v>297</v>
      </c>
      <c r="C15" s="268">
        <v>8.616409290327072E-2</v>
      </c>
      <c r="D15" s="605">
        <f>C15*'5. RWA '!$C$13</f>
        <v>80883683.18186751</v>
      </c>
    </row>
    <row r="16" spans="1:4" s="227" customFormat="1">
      <c r="A16" s="222">
        <v>3.2</v>
      </c>
      <c r="B16" s="264" t="s">
        <v>298</v>
      </c>
      <c r="C16" s="268">
        <v>0.10279620632679434</v>
      </c>
      <c r="D16" s="605">
        <f>C16*'5. RWA '!$C$13</f>
        <v>96496527.784124151</v>
      </c>
    </row>
    <row r="17" spans="1:6" s="226" customFormat="1">
      <c r="A17" s="222">
        <v>3.3</v>
      </c>
      <c r="B17" s="264" t="s">
        <v>299</v>
      </c>
      <c r="C17" s="268">
        <v>0.12468056609458858</v>
      </c>
      <c r="D17" s="605">
        <f>C17*'5. RWA '!$C$13</f>
        <v>117039744.36604078</v>
      </c>
    </row>
    <row r="18" spans="1:6" s="225" customFormat="1" ht="12.75" customHeight="1">
      <c r="A18" s="274"/>
      <c r="B18" s="275" t="s">
        <v>352</v>
      </c>
      <c r="C18" s="270" t="s">
        <v>283</v>
      </c>
      <c r="D18" s="607" t="s">
        <v>284</v>
      </c>
    </row>
    <row r="19" spans="1:6" s="226" customFormat="1">
      <c r="A19" s="223">
        <v>4</v>
      </c>
      <c r="B19" s="264" t="s">
        <v>293</v>
      </c>
      <c r="C19" s="268">
        <f>C7+C11+C12+C13+C15</f>
        <v>0.15866409290327071</v>
      </c>
      <c r="D19" s="605">
        <f>C19*'5. RWA '!$C$13</f>
        <v>148940652.54227725</v>
      </c>
    </row>
    <row r="20" spans="1:6" s="226" customFormat="1">
      <c r="A20" s="223">
        <v>5</v>
      </c>
      <c r="B20" s="264" t="s">
        <v>90</v>
      </c>
      <c r="C20" s="268">
        <f>C8+C11+C12+C13+C16</f>
        <v>0.19029620632679434</v>
      </c>
      <c r="D20" s="605">
        <f>C20*'5. RWA '!$C$13</f>
        <v>178634249.42599797</v>
      </c>
    </row>
    <row r="21" spans="1:6" s="226" customFormat="1" ht="13.5" thickBot="1">
      <c r="A21" s="228" t="s">
        <v>280</v>
      </c>
      <c r="B21" s="229" t="s">
        <v>294</v>
      </c>
      <c r="C21" s="271">
        <f>C9+C11+C12+C13+C17</f>
        <v>0.23218056609458859</v>
      </c>
      <c r="D21" s="608">
        <f>C21*'5. RWA '!$C$13</f>
        <v>217951802.38320008</v>
      </c>
    </row>
    <row r="22" spans="1:6">
      <c r="F22" s="186"/>
    </row>
    <row r="23" spans="1:6" ht="51">
      <c r="B23" s="185" t="s">
        <v>355</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zoomScaleNormal="100" workbookViewId="0">
      <selection activeCell="C16" sqref="C16"/>
    </sheetView>
  </sheetViews>
  <sheetFormatPr defaultRowHeight="15"/>
  <cols>
    <col min="1" max="1" width="107.140625" bestFit="1" customWidth="1"/>
    <col min="2" max="2" width="50.85546875" bestFit="1" customWidth="1"/>
    <col min="3" max="3" width="28.140625" bestFit="1" customWidth="1"/>
    <col min="4" max="7" width="28.140625" customWidth="1"/>
  </cols>
  <sheetData>
    <row r="1" spans="1:3">
      <c r="A1" s="721" t="str">
        <f>'9.1. Capital Requirements'!A1</f>
        <v>Bank:</v>
      </c>
      <c r="B1" s="722" t="str">
        <f>Info!C2</f>
        <v>JSC " Halyk Bank Georgia"</v>
      </c>
    </row>
    <row r="2" spans="1:3">
      <c r="A2" s="721" t="str">
        <f>'9.1. Capital Requirements'!A2</f>
        <v>Date:</v>
      </c>
      <c r="B2" s="723">
        <f>'1. key ratios '!B2</f>
        <v>45657</v>
      </c>
    </row>
    <row r="3" spans="1:3">
      <c r="A3" s="724" t="s">
        <v>741</v>
      </c>
      <c r="B3" s="725" t="s">
        <v>742</v>
      </c>
    </row>
    <row r="4" spans="1:3" ht="15.75" thickBot="1"/>
    <row r="5" spans="1:3">
      <c r="A5" s="726"/>
      <c r="B5" s="727" t="s">
        <v>743</v>
      </c>
      <c r="C5" s="728"/>
    </row>
    <row r="6" spans="1:3">
      <c r="A6" s="729" t="s">
        <v>744</v>
      </c>
      <c r="B6" s="730">
        <f>SUM(B7,B11)</f>
        <v>0</v>
      </c>
      <c r="C6" s="728"/>
    </row>
    <row r="7" spans="1:3">
      <c r="A7" s="729" t="s">
        <v>745</v>
      </c>
      <c r="B7" s="730">
        <f>SUM(B8:B10)</f>
        <v>0</v>
      </c>
      <c r="C7" s="728"/>
    </row>
    <row r="8" spans="1:3">
      <c r="A8" s="731" t="s">
        <v>746</v>
      </c>
      <c r="B8" s="732">
        <v>0</v>
      </c>
      <c r="C8" s="728"/>
    </row>
    <row r="9" spans="1:3">
      <c r="A9" s="731" t="s">
        <v>747</v>
      </c>
      <c r="B9" s="732">
        <v>0</v>
      </c>
      <c r="C9" s="728"/>
    </row>
    <row r="10" spans="1:3">
      <c r="A10" s="731" t="s">
        <v>748</v>
      </c>
      <c r="B10" s="732">
        <v>0</v>
      </c>
      <c r="C10" s="728"/>
    </row>
    <row r="11" spans="1:3">
      <c r="A11" s="729" t="s">
        <v>749</v>
      </c>
      <c r="B11" s="730">
        <f>SUM(B12:B13)</f>
        <v>0</v>
      </c>
      <c r="C11" s="728"/>
    </row>
    <row r="12" spans="1:3">
      <c r="A12" s="731" t="s">
        <v>750</v>
      </c>
      <c r="B12" s="732"/>
      <c r="C12" s="728"/>
    </row>
    <row r="13" spans="1:3">
      <c r="A13" s="731" t="s">
        <v>751</v>
      </c>
      <c r="B13" s="732"/>
      <c r="C13" s="728"/>
    </row>
    <row r="14" spans="1:3">
      <c r="A14" s="729" t="s">
        <v>752</v>
      </c>
      <c r="B14" s="730">
        <f>SUM(B15:B16)</f>
        <v>0</v>
      </c>
      <c r="C14" s="728"/>
    </row>
    <row r="15" spans="1:3">
      <c r="A15" s="733" t="s">
        <v>753</v>
      </c>
      <c r="B15" s="732"/>
      <c r="C15" s="728"/>
    </row>
    <row r="16" spans="1:3">
      <c r="A16" s="733" t="s">
        <v>754</v>
      </c>
      <c r="B16" s="732">
        <f>B7</f>
        <v>0</v>
      </c>
      <c r="C16" s="728"/>
    </row>
    <row r="17" spans="1:5">
      <c r="A17" s="729" t="s">
        <v>755</v>
      </c>
      <c r="B17" s="730"/>
      <c r="C17" s="728"/>
    </row>
    <row r="18" spans="1:5">
      <c r="A18" s="733" t="s">
        <v>756</v>
      </c>
      <c r="B18" s="732">
        <v>0</v>
      </c>
      <c r="C18" s="728"/>
    </row>
    <row r="19" spans="1:5">
      <c r="A19" s="733" t="s">
        <v>757</v>
      </c>
      <c r="B19" s="732">
        <v>0</v>
      </c>
      <c r="C19" s="728"/>
    </row>
    <row r="20" spans="1:5">
      <c r="A20" s="729" t="s">
        <v>758</v>
      </c>
      <c r="B20" s="730"/>
      <c r="C20" s="728"/>
    </row>
    <row r="21" spans="1:5">
      <c r="A21" s="734" t="s">
        <v>759</v>
      </c>
      <c r="B21" s="735">
        <f>IFERROR(B6/B18,0)</f>
        <v>0</v>
      </c>
      <c r="C21" s="728"/>
    </row>
    <row r="22" spans="1:5">
      <c r="A22" s="734" t="s">
        <v>760</v>
      </c>
      <c r="B22" s="735">
        <f>IFERROR(B6/B19,0)</f>
        <v>0</v>
      </c>
      <c r="C22" s="728"/>
    </row>
    <row r="23" spans="1:5" ht="15.75" thickBot="1">
      <c r="A23" s="736" t="s">
        <v>761</v>
      </c>
      <c r="B23" s="737">
        <f>IFERROR(B6/B14,0)</f>
        <v>0</v>
      </c>
    </row>
    <row r="24" spans="1:5" ht="16.5" customHeight="1">
      <c r="A24" s="738" t="s">
        <v>762</v>
      </c>
      <c r="B24" s="739"/>
      <c r="C24" s="739"/>
      <c r="D24" s="739"/>
      <c r="E24" s="739"/>
    </row>
    <row r="25" spans="1:5" ht="25.5" customHeight="1">
      <c r="A25" s="738" t="s">
        <v>763</v>
      </c>
    </row>
    <row r="26" spans="1:5" ht="42.6" customHeight="1">
      <c r="A26" s="738" t="s">
        <v>764</v>
      </c>
      <c r="B26" s="164"/>
    </row>
  </sheetData>
  <pageMargins left="0.7" right="0.7" top="0.75" bottom="0.75" header="0.3" footer="0.3"/>
  <pageSetup orientation="portrait" horizont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zoomScale="80" zoomScaleNormal="80" workbookViewId="0">
      <selection activeCell="C16" sqref="C16"/>
    </sheetView>
  </sheetViews>
  <sheetFormatPr defaultRowHeight="15"/>
  <cols>
    <col min="1" max="1" width="56.7109375" customWidth="1"/>
    <col min="2" max="2" width="28.140625" bestFit="1" customWidth="1"/>
    <col min="3" max="6" width="28.140625" customWidth="1"/>
  </cols>
  <sheetData>
    <row r="1" spans="1:7">
      <c r="A1" s="721" t="s">
        <v>30</v>
      </c>
      <c r="B1" s="722" t="str">
        <f>Info!C2</f>
        <v>JSC " Halyk Bank Georgia"</v>
      </c>
      <c r="C1" s="164"/>
    </row>
    <row r="2" spans="1:7">
      <c r="A2" s="721" t="s">
        <v>31</v>
      </c>
      <c r="B2" s="723">
        <f>'1. key ratios '!B2</f>
        <v>45657</v>
      </c>
      <c r="C2" s="164"/>
    </row>
    <row r="3" spans="1:7">
      <c r="A3" s="724" t="s">
        <v>765</v>
      </c>
      <c r="B3" s="725" t="s">
        <v>742</v>
      </c>
      <c r="C3" s="164"/>
    </row>
    <row r="5" spans="1:7">
      <c r="A5" s="740"/>
    </row>
    <row r="6" spans="1:7" ht="15.75" thickBot="1">
      <c r="A6" s="741"/>
      <c r="B6" s="741"/>
      <c r="C6" s="741"/>
      <c r="D6" s="741"/>
      <c r="E6" s="741"/>
      <c r="F6" s="741"/>
    </row>
    <row r="7" spans="1:7">
      <c r="A7" s="792"/>
      <c r="B7" s="794" t="s">
        <v>766</v>
      </c>
      <c r="C7" s="794"/>
      <c r="D7" s="794"/>
      <c r="E7" s="794"/>
      <c r="F7" s="795" t="s">
        <v>64</v>
      </c>
    </row>
    <row r="8" spans="1:7">
      <c r="A8" s="793"/>
      <c r="B8" s="742" t="s">
        <v>767</v>
      </c>
      <c r="C8" s="742" t="s">
        <v>768</v>
      </c>
      <c r="D8" s="742" t="s">
        <v>769</v>
      </c>
      <c r="E8" s="742" t="s">
        <v>770</v>
      </c>
      <c r="F8" s="796"/>
    </row>
    <row r="9" spans="1:7">
      <c r="A9" s="743" t="s">
        <v>744</v>
      </c>
      <c r="B9" s="744">
        <f>B13+B17</f>
        <v>0</v>
      </c>
      <c r="C9" s="742" t="s">
        <v>768</v>
      </c>
      <c r="D9" s="744">
        <f t="shared" ref="D9:E9" si="0">D13+D17</f>
        <v>0</v>
      </c>
      <c r="E9" s="744">
        <f t="shared" si="0"/>
        <v>0</v>
      </c>
      <c r="F9" s="745">
        <f>F13+F17</f>
        <v>0</v>
      </c>
    </row>
    <row r="10" spans="1:7">
      <c r="A10" s="746" t="s">
        <v>771</v>
      </c>
      <c r="B10" s="747">
        <f t="shared" ref="B10:E12" si="1">B14+B18</f>
        <v>0</v>
      </c>
      <c r="C10" s="747">
        <f t="shared" si="1"/>
        <v>0</v>
      </c>
      <c r="D10" s="747">
        <f t="shared" si="1"/>
        <v>0</v>
      </c>
      <c r="E10" s="747">
        <f t="shared" si="1"/>
        <v>0</v>
      </c>
      <c r="F10" s="745">
        <f>SUM(B10:E10)</f>
        <v>0</v>
      </c>
      <c r="G10" s="728"/>
    </row>
    <row r="11" spans="1:7">
      <c r="A11" s="746" t="s">
        <v>772</v>
      </c>
      <c r="B11" s="747">
        <f t="shared" si="1"/>
        <v>0</v>
      </c>
      <c r="C11" s="747">
        <f t="shared" si="1"/>
        <v>0</v>
      </c>
      <c r="D11" s="747">
        <f t="shared" si="1"/>
        <v>0</v>
      </c>
      <c r="E11" s="747">
        <f t="shared" si="1"/>
        <v>0</v>
      </c>
      <c r="F11" s="745">
        <f t="shared" ref="F11:F12" si="2">SUM(B11:E11)</f>
        <v>0</v>
      </c>
      <c r="G11" s="728"/>
    </row>
    <row r="12" spans="1:7">
      <c r="A12" s="748" t="s">
        <v>773</v>
      </c>
      <c r="B12" s="747">
        <f t="shared" si="1"/>
        <v>0</v>
      </c>
      <c r="C12" s="747">
        <f t="shared" si="1"/>
        <v>0</v>
      </c>
      <c r="D12" s="747">
        <f t="shared" si="1"/>
        <v>0</v>
      </c>
      <c r="E12" s="747">
        <f t="shared" si="1"/>
        <v>0</v>
      </c>
      <c r="F12" s="745">
        <f t="shared" si="2"/>
        <v>0</v>
      </c>
      <c r="G12" s="728"/>
    </row>
    <row r="13" spans="1:7">
      <c r="A13" s="749" t="s">
        <v>754</v>
      </c>
      <c r="B13" s="750"/>
      <c r="C13" s="750"/>
      <c r="D13" s="750"/>
      <c r="E13" s="750"/>
      <c r="F13" s="751"/>
    </row>
    <row r="14" spans="1:7">
      <c r="A14" s="746" t="s">
        <v>771</v>
      </c>
      <c r="B14" s="752"/>
      <c r="C14" s="752"/>
      <c r="D14" s="752"/>
      <c r="E14" s="752"/>
      <c r="F14" s="753"/>
    </row>
    <row r="15" spans="1:7">
      <c r="A15" s="746" t="s">
        <v>772</v>
      </c>
      <c r="B15" s="752"/>
      <c r="C15" s="752"/>
      <c r="D15" s="752"/>
      <c r="E15" s="752"/>
      <c r="F15" s="753"/>
    </row>
    <row r="16" spans="1:7">
      <c r="A16" s="748" t="s">
        <v>773</v>
      </c>
      <c r="B16" s="752"/>
      <c r="C16" s="752"/>
      <c r="D16" s="752"/>
      <c r="E16" s="752"/>
      <c r="F16" s="753"/>
    </row>
    <row r="17" spans="1:6">
      <c r="A17" s="749" t="s">
        <v>749</v>
      </c>
      <c r="B17" s="750"/>
      <c r="C17" s="750"/>
      <c r="D17" s="750"/>
      <c r="E17" s="750"/>
      <c r="F17" s="753"/>
    </row>
    <row r="18" spans="1:6">
      <c r="A18" s="746" t="s">
        <v>771</v>
      </c>
      <c r="B18" s="752"/>
      <c r="C18" s="752"/>
      <c r="D18" s="752"/>
      <c r="E18" s="752"/>
      <c r="F18" s="753"/>
    </row>
    <row r="19" spans="1:6">
      <c r="A19" s="746" t="s">
        <v>772</v>
      </c>
      <c r="B19" s="752"/>
      <c r="C19" s="752"/>
      <c r="D19" s="752"/>
      <c r="E19" s="752"/>
      <c r="F19" s="753"/>
    </row>
    <row r="20" spans="1:6" ht="15.75" thickBot="1">
      <c r="A20" s="748" t="s">
        <v>773</v>
      </c>
      <c r="B20" s="754"/>
      <c r="C20" s="754"/>
      <c r="D20" s="754"/>
      <c r="E20" s="754"/>
      <c r="F20" s="755"/>
    </row>
    <row r="23" spans="1:6">
      <c r="B23">
        <f>IFERROR(B6/B14,0)</f>
        <v>0</v>
      </c>
    </row>
  </sheetData>
  <mergeCells count="3">
    <mergeCell ref="A7:A8"/>
    <mergeCell ref="B7:E7"/>
    <mergeCell ref="F7:F8"/>
  </mergeCells>
  <pageMargins left="0.7" right="0.7" top="0.75" bottom="0.75" header="0.3" footer="0.3"/>
  <pageSetup orientation="portrait" horizontalDpi="4294967292"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zoomScale="70" zoomScaleNormal="70" workbookViewId="0">
      <pane xSplit="1" ySplit="5" topLeftCell="B57" activePane="bottomRight" state="frozen"/>
      <selection activeCell="C16" sqref="C16"/>
      <selection pane="topRight" activeCell="C16" sqref="C16"/>
      <selection pane="bottomLeft" activeCell="C16" sqref="C16"/>
      <selection pane="bottomRight" activeCell="C16" sqref="C16"/>
    </sheetView>
  </sheetViews>
  <sheetFormatPr defaultColWidth="9.140625" defaultRowHeight="14.25"/>
  <cols>
    <col min="1" max="1" width="10.7109375" style="4" customWidth="1"/>
    <col min="2" max="2" width="91.85546875" style="4" customWidth="1"/>
    <col min="3" max="3" width="53.140625" style="4" customWidth="1"/>
    <col min="4" max="4" width="32.28515625" style="4" customWidth="1"/>
    <col min="5" max="5" width="9.42578125" style="5" customWidth="1"/>
    <col min="6" max="16384" width="9.140625" style="5"/>
  </cols>
  <sheetData>
    <row r="1" spans="1:6">
      <c r="A1" s="2" t="s">
        <v>30</v>
      </c>
      <c r="B1" s="3" t="str">
        <f>Info!C2</f>
        <v>JSC " Halyk Bank Georgia"</v>
      </c>
      <c r="E1" s="4"/>
      <c r="F1" s="4"/>
    </row>
    <row r="2" spans="1:6" s="41" customFormat="1" ht="15.75" customHeight="1">
      <c r="A2" s="2" t="s">
        <v>31</v>
      </c>
      <c r="B2" s="286">
        <f>'1. key ratios '!B2</f>
        <v>45657</v>
      </c>
    </row>
    <row r="3" spans="1:6" s="41" customFormat="1" ht="15.75" customHeight="1">
      <c r="A3" s="72"/>
    </row>
    <row r="4" spans="1:6" s="41" customFormat="1" ht="15.75" customHeight="1" thickBot="1">
      <c r="A4" s="41" t="s">
        <v>47</v>
      </c>
      <c r="B4" s="135" t="s">
        <v>178</v>
      </c>
      <c r="D4" s="18" t="s">
        <v>35</v>
      </c>
    </row>
    <row r="5" spans="1:6" ht="25.5">
      <c r="A5" s="73" t="s">
        <v>6</v>
      </c>
      <c r="B5" s="155" t="s">
        <v>218</v>
      </c>
      <c r="C5" s="74" t="s">
        <v>660</v>
      </c>
      <c r="D5" s="75" t="s">
        <v>49</v>
      </c>
    </row>
    <row r="6" spans="1:6" ht="15">
      <c r="A6" s="342">
        <v>1</v>
      </c>
      <c r="B6" s="343" t="s">
        <v>561</v>
      </c>
      <c r="C6" s="628">
        <f>SUM(C7:C9)</f>
        <v>38290882.899999991</v>
      </c>
      <c r="D6" s="618"/>
      <c r="E6" s="76"/>
    </row>
    <row r="7" spans="1:6" ht="15">
      <c r="A7" s="342">
        <v>1.1000000000000001</v>
      </c>
      <c r="B7" s="344" t="s">
        <v>562</v>
      </c>
      <c r="C7" s="609">
        <v>12217066.27</v>
      </c>
      <c r="D7" s="619">
        <v>0</v>
      </c>
      <c r="E7" s="76"/>
    </row>
    <row r="8" spans="1:6" ht="15">
      <c r="A8" s="342">
        <v>1.2</v>
      </c>
      <c r="B8" s="344" t="s">
        <v>563</v>
      </c>
      <c r="C8" s="609">
        <v>1115106.9000000001</v>
      </c>
      <c r="D8" s="619">
        <v>0</v>
      </c>
      <c r="E8" s="76"/>
    </row>
    <row r="9" spans="1:6" ht="15">
      <c r="A9" s="342">
        <v>1.3</v>
      </c>
      <c r="B9" s="344" t="s">
        <v>564</v>
      </c>
      <c r="C9" s="609">
        <v>24958709.729999993</v>
      </c>
      <c r="D9" s="620">
        <v>0</v>
      </c>
      <c r="E9" s="76"/>
    </row>
    <row r="10" spans="1:6" ht="15">
      <c r="A10" s="342">
        <v>2</v>
      </c>
      <c r="B10" s="345" t="s">
        <v>565</v>
      </c>
      <c r="C10" s="629">
        <v>1499951.78</v>
      </c>
      <c r="D10" s="620">
        <v>0</v>
      </c>
      <c r="E10" s="76"/>
    </row>
    <row r="11" spans="1:6" ht="15">
      <c r="A11" s="342">
        <v>2.1</v>
      </c>
      <c r="B11" s="346" t="s">
        <v>566</v>
      </c>
      <c r="C11" s="611">
        <v>1499951.78</v>
      </c>
      <c r="D11" s="621">
        <v>0</v>
      </c>
      <c r="E11" s="77"/>
    </row>
    <row r="12" spans="1:6" ht="15">
      <c r="A12" s="342">
        <v>3</v>
      </c>
      <c r="B12" s="347" t="s">
        <v>567</v>
      </c>
      <c r="C12" s="630">
        <v>0</v>
      </c>
      <c r="D12" s="621">
        <v>0</v>
      </c>
      <c r="E12" s="77"/>
    </row>
    <row r="13" spans="1:6" ht="15">
      <c r="A13" s="342">
        <v>4</v>
      </c>
      <c r="B13" s="348" t="s">
        <v>568</v>
      </c>
      <c r="C13" s="630">
        <v>0</v>
      </c>
      <c r="D13" s="621">
        <v>0</v>
      </c>
      <c r="E13" s="77"/>
    </row>
    <row r="14" spans="1:6" ht="15">
      <c r="A14" s="342">
        <v>5</v>
      </c>
      <c r="B14" s="349" t="s">
        <v>569</v>
      </c>
      <c r="C14" s="630">
        <f>SUM(C15:C17)</f>
        <v>54000</v>
      </c>
      <c r="D14" s="621"/>
      <c r="E14" s="77"/>
    </row>
    <row r="15" spans="1:6" ht="15">
      <c r="A15" s="342">
        <v>5.0999999999999996</v>
      </c>
      <c r="B15" s="350" t="s">
        <v>570</v>
      </c>
      <c r="C15" s="629">
        <v>54000</v>
      </c>
      <c r="D15" s="621">
        <v>0</v>
      </c>
      <c r="E15" s="76"/>
    </row>
    <row r="16" spans="1:6" ht="15">
      <c r="A16" s="342">
        <v>5.2</v>
      </c>
      <c r="B16" s="350" t="s">
        <v>571</v>
      </c>
      <c r="C16" s="610">
        <v>0</v>
      </c>
      <c r="D16" s="620">
        <v>0</v>
      </c>
      <c r="E16" s="76"/>
    </row>
    <row r="17" spans="1:5" ht="15">
      <c r="A17" s="342">
        <v>5.3</v>
      </c>
      <c r="B17" s="351" t="s">
        <v>572</v>
      </c>
      <c r="C17" s="610">
        <v>0</v>
      </c>
      <c r="D17" s="620">
        <v>0</v>
      </c>
      <c r="E17" s="76"/>
    </row>
    <row r="18" spans="1:5" ht="15">
      <c r="A18" s="342">
        <v>6</v>
      </c>
      <c r="B18" s="347" t="s">
        <v>573</v>
      </c>
      <c r="C18" s="629">
        <f>SUM(C19:C20)</f>
        <v>832168315.60000014</v>
      </c>
      <c r="D18" s="620"/>
      <c r="E18" s="76"/>
    </row>
    <row r="19" spans="1:5" ht="15">
      <c r="A19" s="342">
        <v>6.1</v>
      </c>
      <c r="B19" s="350" t="s">
        <v>571</v>
      </c>
      <c r="C19" s="611">
        <v>12133866.23</v>
      </c>
      <c r="D19" s="620">
        <v>0</v>
      </c>
      <c r="E19" s="76"/>
    </row>
    <row r="20" spans="1:5" ht="15">
      <c r="A20" s="342">
        <v>6.2</v>
      </c>
      <c r="B20" s="351" t="s">
        <v>572</v>
      </c>
      <c r="C20" s="611">
        <v>820034449.37000012</v>
      </c>
      <c r="D20" s="620">
        <v>0</v>
      </c>
      <c r="E20" s="76"/>
    </row>
    <row r="21" spans="1:5" ht="15">
      <c r="A21" s="342">
        <v>7</v>
      </c>
      <c r="B21" s="345" t="s">
        <v>574</v>
      </c>
      <c r="C21" s="630">
        <v>0</v>
      </c>
      <c r="D21" s="620">
        <v>0</v>
      </c>
      <c r="E21" s="76"/>
    </row>
    <row r="22" spans="1:5" ht="15">
      <c r="A22" s="342">
        <v>8</v>
      </c>
      <c r="B22" s="352" t="s">
        <v>575</v>
      </c>
      <c r="C22" s="629">
        <v>0</v>
      </c>
      <c r="D22" s="620">
        <v>0</v>
      </c>
      <c r="E22" s="76"/>
    </row>
    <row r="23" spans="1:5" ht="15">
      <c r="A23" s="342">
        <v>9</v>
      </c>
      <c r="B23" s="348" t="s">
        <v>576</v>
      </c>
      <c r="C23" s="629">
        <f>SUM(C24:C25)</f>
        <v>16539062.479999999</v>
      </c>
      <c r="D23" s="622"/>
      <c r="E23" s="76"/>
    </row>
    <row r="24" spans="1:5" ht="15">
      <c r="A24" s="342">
        <v>9.1</v>
      </c>
      <c r="B24" s="350" t="s">
        <v>577</v>
      </c>
      <c r="C24" s="612">
        <v>16539062.479999999</v>
      </c>
      <c r="D24" s="623">
        <v>0</v>
      </c>
      <c r="E24" s="76"/>
    </row>
    <row r="25" spans="1:5" ht="15">
      <c r="A25" s="342">
        <v>9.1999999999999993</v>
      </c>
      <c r="B25" s="350" t="s">
        <v>578</v>
      </c>
      <c r="C25" s="613">
        <v>0</v>
      </c>
      <c r="D25" s="624">
        <v>0</v>
      </c>
      <c r="E25" s="78"/>
    </row>
    <row r="26" spans="1:5" ht="15">
      <c r="A26" s="342">
        <v>10</v>
      </c>
      <c r="B26" s="348" t="s">
        <v>579</v>
      </c>
      <c r="C26" s="631">
        <f>SUM(C27:C28)</f>
        <v>5878587.9399999976</v>
      </c>
      <c r="D26" s="625" t="s">
        <v>702</v>
      </c>
      <c r="E26" s="76"/>
    </row>
    <row r="27" spans="1:5" ht="15">
      <c r="A27" s="342">
        <v>10.1</v>
      </c>
      <c r="B27" s="350" t="s">
        <v>580</v>
      </c>
      <c r="C27" s="609">
        <v>0</v>
      </c>
      <c r="D27" s="619">
        <v>0</v>
      </c>
      <c r="E27" s="76"/>
    </row>
    <row r="28" spans="1:5" ht="15">
      <c r="A28" s="342">
        <v>10.199999999999999</v>
      </c>
      <c r="B28" s="350" t="s">
        <v>581</v>
      </c>
      <c r="C28" s="609">
        <v>5878587.9399999976</v>
      </c>
      <c r="D28" s="619">
        <v>0</v>
      </c>
      <c r="E28" s="76"/>
    </row>
    <row r="29" spans="1:5" ht="15">
      <c r="A29" s="342">
        <v>11</v>
      </c>
      <c r="B29" s="348" t="s">
        <v>582</v>
      </c>
      <c r="C29" s="632">
        <f>SUM(C30:C31)</f>
        <v>2269080.54</v>
      </c>
      <c r="D29" s="619"/>
      <c r="E29" s="76"/>
    </row>
    <row r="30" spans="1:5" ht="15">
      <c r="A30" s="342">
        <v>11.1</v>
      </c>
      <c r="B30" s="350" t="s">
        <v>583</v>
      </c>
      <c r="C30" s="609">
        <v>2269080.54</v>
      </c>
      <c r="D30" s="619">
        <v>0</v>
      </c>
      <c r="E30" s="76"/>
    </row>
    <row r="31" spans="1:5" ht="15">
      <c r="A31" s="342">
        <v>11.2</v>
      </c>
      <c r="B31" s="350" t="s">
        <v>584</v>
      </c>
      <c r="C31" s="609">
        <v>0</v>
      </c>
      <c r="D31" s="619">
        <v>0</v>
      </c>
      <c r="E31" s="76"/>
    </row>
    <row r="32" spans="1:5" ht="15">
      <c r="A32" s="342">
        <v>13</v>
      </c>
      <c r="B32" s="348" t="s">
        <v>585</v>
      </c>
      <c r="C32" s="632">
        <v>20383475.819999997</v>
      </c>
      <c r="D32" s="619">
        <v>0</v>
      </c>
      <c r="E32" s="76"/>
    </row>
    <row r="33" spans="1:5" ht="15">
      <c r="A33" s="342">
        <v>13.1</v>
      </c>
      <c r="B33" s="353" t="s">
        <v>586</v>
      </c>
      <c r="C33" s="609">
        <v>12957304.710000001</v>
      </c>
      <c r="D33" s="619">
        <v>0</v>
      </c>
      <c r="E33" s="76"/>
    </row>
    <row r="34" spans="1:5" ht="15">
      <c r="A34" s="342">
        <v>13.2</v>
      </c>
      <c r="B34" s="353" t="s">
        <v>587</v>
      </c>
      <c r="C34" s="614">
        <v>0</v>
      </c>
      <c r="D34" s="626">
        <v>0</v>
      </c>
      <c r="E34" s="76"/>
    </row>
    <row r="35" spans="1:5" ht="15">
      <c r="A35" s="342">
        <v>14</v>
      </c>
      <c r="B35" s="354" t="s">
        <v>588</v>
      </c>
      <c r="C35" s="633">
        <f>SUM(C6,C10,C12,C13,C14,C18,C21,C22,C23,C26,C29,C32)</f>
        <v>917083357.06000006</v>
      </c>
      <c r="D35" s="626"/>
      <c r="E35" s="76"/>
    </row>
    <row r="36" spans="1:5" ht="15">
      <c r="A36" s="342"/>
      <c r="B36" s="355" t="s">
        <v>589</v>
      </c>
      <c r="C36" s="617"/>
      <c r="D36" s="627"/>
      <c r="E36" s="76"/>
    </row>
    <row r="37" spans="1:5" ht="15">
      <c r="A37" s="342">
        <v>15</v>
      </c>
      <c r="B37" s="356" t="s">
        <v>590</v>
      </c>
      <c r="C37" s="613">
        <v>410450.5</v>
      </c>
      <c r="D37" s="624">
        <v>0</v>
      </c>
      <c r="E37" s="78"/>
    </row>
    <row r="38" spans="1:5" ht="15">
      <c r="A38" s="357">
        <v>15.1</v>
      </c>
      <c r="B38" s="358" t="s">
        <v>566</v>
      </c>
      <c r="C38" s="609">
        <v>0</v>
      </c>
      <c r="D38" s="619">
        <v>0</v>
      </c>
      <c r="E38" s="76"/>
    </row>
    <row r="39" spans="1:5" ht="15">
      <c r="A39" s="357">
        <v>16</v>
      </c>
      <c r="B39" s="345" t="s">
        <v>591</v>
      </c>
      <c r="C39" s="609">
        <v>0</v>
      </c>
      <c r="D39" s="619">
        <v>0</v>
      </c>
      <c r="E39" s="76"/>
    </row>
    <row r="40" spans="1:5" ht="15">
      <c r="A40" s="357">
        <v>17</v>
      </c>
      <c r="B40" s="345" t="s">
        <v>592</v>
      </c>
      <c r="C40" s="632">
        <f>SUM(C41:C44)</f>
        <v>629261877.14999986</v>
      </c>
      <c r="D40" s="619"/>
      <c r="E40" s="76"/>
    </row>
    <row r="41" spans="1:5" ht="15">
      <c r="A41" s="357">
        <v>17.100000000000001</v>
      </c>
      <c r="B41" s="359" t="s">
        <v>593</v>
      </c>
      <c r="C41" s="632">
        <v>248989480.30999988</v>
      </c>
      <c r="D41" s="619">
        <v>0</v>
      </c>
      <c r="E41" s="76"/>
    </row>
    <row r="42" spans="1:5" ht="15">
      <c r="A42" s="357">
        <v>17.2</v>
      </c>
      <c r="B42" s="360" t="s">
        <v>594</v>
      </c>
      <c r="C42" s="609">
        <v>367142151.12</v>
      </c>
      <c r="D42" s="619">
        <v>0</v>
      </c>
      <c r="E42" s="76"/>
    </row>
    <row r="43" spans="1:5" ht="15">
      <c r="A43" s="357">
        <v>17.3</v>
      </c>
      <c r="B43" s="396" t="s">
        <v>595</v>
      </c>
      <c r="C43" s="614">
        <v>5050274.9000000004</v>
      </c>
      <c r="D43" s="626">
        <v>0</v>
      </c>
      <c r="E43" s="76"/>
    </row>
    <row r="44" spans="1:5" ht="15">
      <c r="A44" s="357">
        <v>17.399999999999999</v>
      </c>
      <c r="B44" s="397" t="s">
        <v>596</v>
      </c>
      <c r="C44" s="615">
        <v>8079970.8200000012</v>
      </c>
      <c r="D44" s="615">
        <v>0</v>
      </c>
      <c r="E44" s="76"/>
    </row>
    <row r="45" spans="1:5" ht="15">
      <c r="A45" s="357">
        <v>18</v>
      </c>
      <c r="B45" s="398" t="s">
        <v>597</v>
      </c>
      <c r="C45" s="616">
        <v>153766.57699079398</v>
      </c>
      <c r="D45" s="616">
        <v>0</v>
      </c>
      <c r="E45" s="78"/>
    </row>
    <row r="46" spans="1:5" ht="15">
      <c r="A46" s="357">
        <v>19</v>
      </c>
      <c r="B46" s="398" t="s">
        <v>598</v>
      </c>
      <c r="C46" s="634">
        <f>SUM(C47:C48)</f>
        <v>336426.57</v>
      </c>
      <c r="D46" s="615"/>
    </row>
    <row r="47" spans="1:5" ht="15">
      <c r="A47" s="357">
        <v>19.100000000000001</v>
      </c>
      <c r="B47" s="399" t="s">
        <v>599</v>
      </c>
      <c r="C47" s="615">
        <v>0</v>
      </c>
      <c r="D47" s="615">
        <v>0</v>
      </c>
    </row>
    <row r="48" spans="1:5" ht="15">
      <c r="A48" s="357">
        <v>19.2</v>
      </c>
      <c r="B48" s="399" t="s">
        <v>600</v>
      </c>
      <c r="C48" s="615">
        <v>336426.57</v>
      </c>
      <c r="D48" s="615">
        <v>0</v>
      </c>
    </row>
    <row r="49" spans="1:4" ht="15">
      <c r="A49" s="357">
        <v>20</v>
      </c>
      <c r="B49" s="364" t="s">
        <v>601</v>
      </c>
      <c r="C49" s="634">
        <v>16885007.099999998</v>
      </c>
      <c r="D49" s="625" t="s">
        <v>774</v>
      </c>
    </row>
    <row r="50" spans="1:4" ht="15">
      <c r="A50" s="357">
        <v>21</v>
      </c>
      <c r="B50" s="400" t="s">
        <v>602</v>
      </c>
      <c r="C50" s="634">
        <v>3247859.6500000004</v>
      </c>
      <c r="D50" s="615">
        <v>0</v>
      </c>
    </row>
    <row r="51" spans="1:4" ht="15">
      <c r="A51" s="357">
        <v>21.1</v>
      </c>
      <c r="B51" s="360" t="s">
        <v>603</v>
      </c>
      <c r="C51" s="615">
        <v>0</v>
      </c>
      <c r="D51" s="615">
        <v>0</v>
      </c>
    </row>
    <row r="52" spans="1:4" ht="15">
      <c r="A52" s="357">
        <v>22</v>
      </c>
      <c r="B52" s="365" t="s">
        <v>604</v>
      </c>
      <c r="C52" s="634">
        <f>SUM(C37,C39,C40,C45,C46,C49,C50)</f>
        <v>650295387.54699075</v>
      </c>
      <c r="D52" s="615"/>
    </row>
    <row r="53" spans="1:4" ht="15">
      <c r="A53" s="357"/>
      <c r="B53" s="366" t="s">
        <v>605</v>
      </c>
      <c r="C53" s="615"/>
      <c r="D53" s="615"/>
    </row>
    <row r="54" spans="1:4" ht="15">
      <c r="A54" s="357">
        <v>23</v>
      </c>
      <c r="B54" s="364" t="s">
        <v>606</v>
      </c>
      <c r="C54" s="634">
        <v>76000000</v>
      </c>
      <c r="D54" s="615">
        <v>0</v>
      </c>
    </row>
    <row r="55" spans="1:4" ht="15">
      <c r="A55" s="357">
        <v>24</v>
      </c>
      <c r="B55" s="364" t="s">
        <v>607</v>
      </c>
      <c r="C55" s="634">
        <v>60000000</v>
      </c>
      <c r="D55" s="615">
        <v>0</v>
      </c>
    </row>
    <row r="56" spans="1:4" ht="15">
      <c r="A56" s="357">
        <v>25</v>
      </c>
      <c r="B56" s="398" t="s">
        <v>608</v>
      </c>
      <c r="C56" s="634">
        <v>0</v>
      </c>
      <c r="D56" s="615">
        <v>0</v>
      </c>
    </row>
    <row r="57" spans="1:4" ht="15">
      <c r="A57" s="357">
        <v>26</v>
      </c>
      <c r="B57" s="398" t="s">
        <v>609</v>
      </c>
      <c r="C57" s="634">
        <v>0</v>
      </c>
      <c r="D57" s="615">
        <v>0</v>
      </c>
    </row>
    <row r="58" spans="1:4" ht="15">
      <c r="A58" s="357">
        <v>27</v>
      </c>
      <c r="B58" s="398" t="s">
        <v>610</v>
      </c>
      <c r="C58" s="634">
        <f>SUM(C59:C60)</f>
        <v>0</v>
      </c>
      <c r="D58" s="615"/>
    </row>
    <row r="59" spans="1:4" ht="15">
      <c r="A59" s="357">
        <v>27.1</v>
      </c>
      <c r="B59" s="397" t="s">
        <v>611</v>
      </c>
      <c r="C59" s="615">
        <v>0</v>
      </c>
      <c r="D59" s="615">
        <v>0</v>
      </c>
    </row>
    <row r="60" spans="1:4" ht="15">
      <c r="A60" s="357">
        <v>27.2</v>
      </c>
      <c r="B60" s="397" t="s">
        <v>612</v>
      </c>
      <c r="C60" s="615">
        <v>0</v>
      </c>
      <c r="D60" s="615">
        <v>0</v>
      </c>
    </row>
    <row r="61" spans="1:4" ht="15">
      <c r="A61" s="357">
        <v>28</v>
      </c>
      <c r="B61" s="367" t="s">
        <v>613</v>
      </c>
      <c r="C61" s="615">
        <v>0</v>
      </c>
      <c r="D61" s="615">
        <v>0</v>
      </c>
    </row>
    <row r="62" spans="1:4" ht="15">
      <c r="A62" s="357">
        <v>29</v>
      </c>
      <c r="B62" s="398" t="s">
        <v>614</v>
      </c>
      <c r="C62" s="634">
        <f>SUM(C63:C65)</f>
        <v>2037368.0500000003</v>
      </c>
      <c r="D62" s="615"/>
    </row>
    <row r="63" spans="1:4" ht="15">
      <c r="A63" s="357">
        <v>29.1</v>
      </c>
      <c r="B63" s="401" t="s">
        <v>615</v>
      </c>
      <c r="C63" s="634">
        <v>2037368.0500000003</v>
      </c>
      <c r="D63" s="615">
        <v>0</v>
      </c>
    </row>
    <row r="64" spans="1:4" ht="15">
      <c r="A64" s="357">
        <v>29.2</v>
      </c>
      <c r="B64" s="403" t="s">
        <v>616</v>
      </c>
      <c r="C64" s="615">
        <v>0</v>
      </c>
      <c r="D64" s="615">
        <v>0</v>
      </c>
    </row>
    <row r="65" spans="1:4" ht="15">
      <c r="A65" s="357">
        <v>29.3</v>
      </c>
      <c r="B65" s="403" t="s">
        <v>617</v>
      </c>
      <c r="C65" s="615">
        <v>0</v>
      </c>
      <c r="D65" s="615">
        <v>0</v>
      </c>
    </row>
    <row r="66" spans="1:4" ht="15">
      <c r="A66" s="357">
        <v>30</v>
      </c>
      <c r="B66" s="369" t="s">
        <v>618</v>
      </c>
      <c r="C66" s="634">
        <v>117493930.0602439</v>
      </c>
      <c r="D66" s="615">
        <v>0</v>
      </c>
    </row>
    <row r="67" spans="1:4" ht="15">
      <c r="A67" s="357">
        <v>31</v>
      </c>
      <c r="B67" s="402" t="s">
        <v>619</v>
      </c>
      <c r="C67" s="634">
        <f>SUM(C54,C55,C56,C57,C58,C61,C62,C66)</f>
        <v>255531298.11024392</v>
      </c>
      <c r="D67" s="615">
        <v>0</v>
      </c>
    </row>
    <row r="68" spans="1:4" ht="15">
      <c r="A68" s="357">
        <v>32</v>
      </c>
      <c r="B68" s="369" t="s">
        <v>620</v>
      </c>
      <c r="C68" s="634">
        <f>SUM(C52,C67)</f>
        <v>905826685.65723467</v>
      </c>
      <c r="D68" s="615">
        <v>0</v>
      </c>
    </row>
  </sheetData>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70" zoomScaleNormal="70" workbookViewId="0">
      <pane xSplit="1" ySplit="4" topLeftCell="G5" activePane="bottomRight" state="frozen"/>
      <selection activeCell="C16" sqref="C16"/>
      <selection pane="topRight" activeCell="C16" sqref="C16"/>
      <selection pane="bottomLeft" activeCell="C16" sqref="C16"/>
      <selection pane="bottomRight" activeCell="C16" sqref="C16"/>
    </sheetView>
  </sheetViews>
  <sheetFormatPr defaultColWidth="9.140625" defaultRowHeight="12.75"/>
  <cols>
    <col min="1" max="1" width="10.5703125" style="4" bestFit="1" customWidth="1"/>
    <col min="2" max="2" width="95" style="4" customWidth="1"/>
    <col min="3" max="3" width="14.28515625" style="4" bestFit="1" customWidth="1"/>
    <col min="4" max="4" width="16.5703125" style="4" bestFit="1" customWidth="1"/>
    <col min="5" max="5" width="14.28515625" style="4" bestFit="1" customWidth="1"/>
    <col min="6" max="6" width="16.5703125" style="4" bestFit="1" customWidth="1"/>
    <col min="7" max="7" width="13.140625" style="4" bestFit="1" customWidth="1"/>
    <col min="8" max="8" width="13.42578125" style="4" bestFit="1" customWidth="1"/>
    <col min="9" max="9" width="14.28515625" style="4" bestFit="1" customWidth="1"/>
    <col min="10" max="10" width="13.42578125" style="4" bestFit="1" customWidth="1"/>
    <col min="11" max="11" width="13.140625" style="4" bestFit="1" customWidth="1"/>
    <col min="12" max="12" width="13.140625" style="17" bestFit="1" customWidth="1"/>
    <col min="13" max="13" width="15.28515625" style="17" bestFit="1" customWidth="1"/>
    <col min="14" max="15" width="14.28515625" style="17" bestFit="1" customWidth="1"/>
    <col min="16" max="16" width="13.140625" style="17" bestFit="1" customWidth="1"/>
    <col min="17" max="17" width="14.7109375" style="17" customWidth="1"/>
    <col min="18" max="18" width="13.140625" style="17" bestFit="1" customWidth="1"/>
    <col min="19" max="19" width="34.85546875" style="17" customWidth="1"/>
    <col min="20" max="16384" width="9.140625" style="17"/>
  </cols>
  <sheetData>
    <row r="1" spans="1:19">
      <c r="A1" s="2" t="s">
        <v>30</v>
      </c>
      <c r="B1" s="3" t="str">
        <f>Info!C2</f>
        <v>JSC " Halyk Bank Georgia"</v>
      </c>
      <c r="G1" s="4" t="e">
        <f>#REF!</f>
        <v>#REF!</v>
      </c>
    </row>
    <row r="2" spans="1:19">
      <c r="A2" s="2" t="s">
        <v>31</v>
      </c>
      <c r="B2" s="286">
        <f>'1. key ratios '!B2</f>
        <v>45657</v>
      </c>
      <c r="G2" s="703">
        <f>'1. key ratios '!B2</f>
        <v>45657</v>
      </c>
    </row>
    <row r="4" spans="1:19" ht="26.25" thickBot="1">
      <c r="A4" s="4" t="s">
        <v>146</v>
      </c>
      <c r="B4" s="175" t="s">
        <v>251</v>
      </c>
    </row>
    <row r="5" spans="1:19" s="162" customFormat="1">
      <c r="A5" s="157"/>
      <c r="B5" s="158"/>
      <c r="C5" s="159" t="s">
        <v>0</v>
      </c>
      <c r="D5" s="159" t="s">
        <v>1</v>
      </c>
      <c r="E5" s="159" t="s">
        <v>2</v>
      </c>
      <c r="F5" s="159" t="s">
        <v>3</v>
      </c>
      <c r="G5" s="159" t="s">
        <v>4</v>
      </c>
      <c r="H5" s="159" t="s">
        <v>5</v>
      </c>
      <c r="I5" s="159" t="s">
        <v>8</v>
      </c>
      <c r="J5" s="159" t="s">
        <v>9</v>
      </c>
      <c r="K5" s="159" t="s">
        <v>10</v>
      </c>
      <c r="L5" s="159" t="s">
        <v>11</v>
      </c>
      <c r="M5" s="159" t="s">
        <v>12</v>
      </c>
      <c r="N5" s="159" t="s">
        <v>13</v>
      </c>
      <c r="O5" s="159" t="s">
        <v>235</v>
      </c>
      <c r="P5" s="159" t="s">
        <v>236</v>
      </c>
      <c r="Q5" s="159" t="s">
        <v>237</v>
      </c>
      <c r="R5" s="160" t="s">
        <v>238</v>
      </c>
      <c r="S5" s="161" t="s">
        <v>239</v>
      </c>
    </row>
    <row r="6" spans="1:19" s="162" customFormat="1" ht="99" customHeight="1">
      <c r="A6" s="163"/>
      <c r="B6" s="801" t="s">
        <v>240</v>
      </c>
      <c r="C6" s="797">
        <v>0</v>
      </c>
      <c r="D6" s="798"/>
      <c r="E6" s="797">
        <v>0.2</v>
      </c>
      <c r="F6" s="798"/>
      <c r="G6" s="797">
        <v>0.35</v>
      </c>
      <c r="H6" s="798"/>
      <c r="I6" s="797">
        <v>0.5</v>
      </c>
      <c r="J6" s="798"/>
      <c r="K6" s="797">
        <v>0.75</v>
      </c>
      <c r="L6" s="798"/>
      <c r="M6" s="797">
        <v>1</v>
      </c>
      <c r="N6" s="798"/>
      <c r="O6" s="797">
        <v>1.5</v>
      </c>
      <c r="P6" s="798"/>
      <c r="Q6" s="797">
        <v>2.5</v>
      </c>
      <c r="R6" s="798"/>
      <c r="S6" s="799" t="s">
        <v>145</v>
      </c>
    </row>
    <row r="7" spans="1:19" s="162" customFormat="1" ht="30.75" customHeight="1">
      <c r="A7" s="163"/>
      <c r="B7" s="802"/>
      <c r="C7" s="154" t="s">
        <v>148</v>
      </c>
      <c r="D7" s="154" t="s">
        <v>147</v>
      </c>
      <c r="E7" s="154" t="s">
        <v>148</v>
      </c>
      <c r="F7" s="154" t="s">
        <v>147</v>
      </c>
      <c r="G7" s="154" t="s">
        <v>148</v>
      </c>
      <c r="H7" s="154" t="s">
        <v>147</v>
      </c>
      <c r="I7" s="154" t="s">
        <v>148</v>
      </c>
      <c r="J7" s="154" t="s">
        <v>147</v>
      </c>
      <c r="K7" s="154" t="s">
        <v>148</v>
      </c>
      <c r="L7" s="154" t="s">
        <v>147</v>
      </c>
      <c r="M7" s="154" t="s">
        <v>148</v>
      </c>
      <c r="N7" s="154" t="s">
        <v>147</v>
      </c>
      <c r="O7" s="154" t="s">
        <v>148</v>
      </c>
      <c r="P7" s="154" t="s">
        <v>147</v>
      </c>
      <c r="Q7" s="154" t="s">
        <v>148</v>
      </c>
      <c r="R7" s="154" t="s">
        <v>147</v>
      </c>
      <c r="S7" s="800"/>
    </row>
    <row r="8" spans="1:19" s="80" customFormat="1">
      <c r="A8" s="79">
        <v>1</v>
      </c>
      <c r="B8" s="1" t="s">
        <v>51</v>
      </c>
      <c r="C8" s="635">
        <v>13231981.82</v>
      </c>
      <c r="D8" s="635">
        <v>0</v>
      </c>
      <c r="E8" s="635">
        <v>0</v>
      </c>
      <c r="F8" s="635">
        <v>0</v>
      </c>
      <c r="G8" s="635">
        <v>0</v>
      </c>
      <c r="H8" s="635">
        <v>0</v>
      </c>
      <c r="I8" s="635">
        <v>0</v>
      </c>
      <c r="J8" s="635">
        <v>0</v>
      </c>
      <c r="K8" s="635">
        <v>0</v>
      </c>
      <c r="L8" s="635">
        <v>0</v>
      </c>
      <c r="M8" s="635">
        <v>63082305.840000004</v>
      </c>
      <c r="N8" s="635">
        <v>0</v>
      </c>
      <c r="O8" s="635">
        <v>0</v>
      </c>
      <c r="P8" s="635">
        <v>0</v>
      </c>
      <c r="Q8" s="635">
        <v>0</v>
      </c>
      <c r="R8" s="635">
        <v>0</v>
      </c>
      <c r="S8" s="176">
        <f>$C$6*SUM(C8:D8)+$E$6*SUM(E8:F8)+$G$6*SUM(G8:H8)+$I$6*SUM(I8:J8)+$K$6*SUM(K8:L8)+$M$6*SUM(M8:N8)+$O$6*SUM(O8:P8)+$Q$6*SUM(Q8:R8)</f>
        <v>63082305.840000004</v>
      </c>
    </row>
    <row r="9" spans="1:19" s="80" customFormat="1">
      <c r="A9" s="79">
        <v>2</v>
      </c>
      <c r="B9" s="1" t="s">
        <v>52</v>
      </c>
      <c r="C9" s="635">
        <v>0</v>
      </c>
      <c r="D9" s="635">
        <v>0</v>
      </c>
      <c r="E9" s="635">
        <v>0</v>
      </c>
      <c r="F9" s="635">
        <v>0</v>
      </c>
      <c r="G9" s="635">
        <v>0</v>
      </c>
      <c r="H9" s="635">
        <v>0</v>
      </c>
      <c r="I9" s="635">
        <v>0</v>
      </c>
      <c r="J9" s="635">
        <v>0</v>
      </c>
      <c r="K9" s="635">
        <v>0</v>
      </c>
      <c r="L9" s="635">
        <v>0</v>
      </c>
      <c r="M9" s="635">
        <v>0</v>
      </c>
      <c r="N9" s="635">
        <v>0</v>
      </c>
      <c r="O9" s="635">
        <v>0</v>
      </c>
      <c r="P9" s="635">
        <v>0</v>
      </c>
      <c r="Q9" s="635">
        <v>0</v>
      </c>
      <c r="R9" s="635">
        <v>0</v>
      </c>
      <c r="S9" s="176">
        <f t="shared" ref="S9:S21" si="0">$C$6*SUM(C9:D9)+$E$6*SUM(E9:F9)+$G$6*SUM(G9:H9)+$I$6*SUM(I9:J9)+$K$6*SUM(K9:L9)+$M$6*SUM(M9:N9)+$O$6*SUM(O9:P9)+$Q$6*SUM(Q9:R9)</f>
        <v>0</v>
      </c>
    </row>
    <row r="10" spans="1:19" s="80" customFormat="1">
      <c r="A10" s="79">
        <v>3</v>
      </c>
      <c r="B10" s="1" t="s">
        <v>164</v>
      </c>
      <c r="C10" s="635">
        <v>0</v>
      </c>
      <c r="D10" s="635">
        <v>0</v>
      </c>
      <c r="E10" s="635">
        <v>0</v>
      </c>
      <c r="F10" s="635">
        <v>0</v>
      </c>
      <c r="G10" s="635">
        <v>0</v>
      </c>
      <c r="H10" s="635">
        <v>0</v>
      </c>
      <c r="I10" s="635">
        <v>0</v>
      </c>
      <c r="J10" s="635">
        <v>0</v>
      </c>
      <c r="K10" s="635">
        <v>0</v>
      </c>
      <c r="L10" s="635">
        <v>0</v>
      </c>
      <c r="M10" s="635">
        <v>0</v>
      </c>
      <c r="N10" s="635">
        <v>0</v>
      </c>
      <c r="O10" s="635">
        <v>0</v>
      </c>
      <c r="P10" s="635">
        <v>0</v>
      </c>
      <c r="Q10" s="635">
        <v>0</v>
      </c>
      <c r="R10" s="635">
        <v>0</v>
      </c>
      <c r="S10" s="176">
        <f t="shared" si="0"/>
        <v>0</v>
      </c>
    </row>
    <row r="11" spans="1:19" s="80" customFormat="1">
      <c r="A11" s="79">
        <v>4</v>
      </c>
      <c r="B11" s="1" t="s">
        <v>53</v>
      </c>
      <c r="C11" s="635">
        <v>0</v>
      </c>
      <c r="D11" s="635">
        <v>0</v>
      </c>
      <c r="E11" s="635">
        <v>0</v>
      </c>
      <c r="F11" s="635">
        <v>0</v>
      </c>
      <c r="G11" s="635">
        <v>0</v>
      </c>
      <c r="H11" s="635">
        <v>0</v>
      </c>
      <c r="I11" s="635">
        <v>0</v>
      </c>
      <c r="J11" s="635">
        <v>0</v>
      </c>
      <c r="K11" s="635">
        <v>0</v>
      </c>
      <c r="L11" s="635">
        <v>0</v>
      </c>
      <c r="M11" s="635">
        <v>0</v>
      </c>
      <c r="N11" s="635">
        <v>0</v>
      </c>
      <c r="O11" s="635">
        <v>0</v>
      </c>
      <c r="P11" s="635">
        <v>0</v>
      </c>
      <c r="Q11" s="635">
        <v>0</v>
      </c>
      <c r="R11" s="635">
        <v>0</v>
      </c>
      <c r="S11" s="176">
        <f t="shared" si="0"/>
        <v>0</v>
      </c>
    </row>
    <row r="12" spans="1:19" s="80" customFormat="1">
      <c r="A12" s="79">
        <v>5</v>
      </c>
      <c r="B12" s="1" t="s">
        <v>54</v>
      </c>
      <c r="C12" s="635">
        <v>0</v>
      </c>
      <c r="D12" s="635">
        <v>0</v>
      </c>
      <c r="E12" s="635">
        <v>0</v>
      </c>
      <c r="F12" s="635">
        <v>0</v>
      </c>
      <c r="G12" s="635">
        <v>0</v>
      </c>
      <c r="H12" s="635">
        <v>0</v>
      </c>
      <c r="I12" s="635">
        <v>0</v>
      </c>
      <c r="J12" s="635">
        <v>0</v>
      </c>
      <c r="K12" s="635">
        <v>0</v>
      </c>
      <c r="L12" s="635">
        <v>0</v>
      </c>
      <c r="M12" s="635">
        <v>0</v>
      </c>
      <c r="N12" s="635">
        <v>0</v>
      </c>
      <c r="O12" s="635">
        <v>0</v>
      </c>
      <c r="P12" s="635">
        <v>0</v>
      </c>
      <c r="Q12" s="635">
        <v>0</v>
      </c>
      <c r="R12" s="635">
        <v>0</v>
      </c>
      <c r="S12" s="176">
        <f t="shared" si="0"/>
        <v>0</v>
      </c>
    </row>
    <row r="13" spans="1:19" s="80" customFormat="1">
      <c r="A13" s="79">
        <v>6</v>
      </c>
      <c r="B13" s="1" t="s">
        <v>55</v>
      </c>
      <c r="C13" s="635">
        <v>0</v>
      </c>
      <c r="D13" s="635">
        <v>0</v>
      </c>
      <c r="E13" s="635">
        <v>2344757.6800000002</v>
      </c>
      <c r="F13" s="635">
        <v>0</v>
      </c>
      <c r="G13" s="635">
        <v>0</v>
      </c>
      <c r="H13" s="635">
        <v>0</v>
      </c>
      <c r="I13" s="635">
        <v>23417692.729999993</v>
      </c>
      <c r="J13" s="635">
        <v>0</v>
      </c>
      <c r="K13" s="635">
        <v>0</v>
      </c>
      <c r="L13" s="635">
        <v>0</v>
      </c>
      <c r="M13" s="635">
        <v>30737.97</v>
      </c>
      <c r="N13" s="635">
        <v>0</v>
      </c>
      <c r="O13" s="635">
        <v>0</v>
      </c>
      <c r="P13" s="635">
        <v>0</v>
      </c>
      <c r="Q13" s="635">
        <v>0</v>
      </c>
      <c r="R13" s="635">
        <v>0</v>
      </c>
      <c r="S13" s="176">
        <f t="shared" si="0"/>
        <v>12208535.870999997</v>
      </c>
    </row>
    <row r="14" spans="1:19" s="80" customFormat="1">
      <c r="A14" s="79">
        <v>7</v>
      </c>
      <c r="B14" s="1" t="s">
        <v>56</v>
      </c>
      <c r="C14" s="635">
        <v>0</v>
      </c>
      <c r="D14" s="635">
        <v>0</v>
      </c>
      <c r="E14" s="635">
        <v>0</v>
      </c>
      <c r="F14" s="635">
        <v>0</v>
      </c>
      <c r="G14" s="635">
        <v>0</v>
      </c>
      <c r="H14" s="635">
        <v>0</v>
      </c>
      <c r="I14" s="635">
        <v>0</v>
      </c>
      <c r="J14" s="635">
        <v>0</v>
      </c>
      <c r="K14" s="635">
        <v>0</v>
      </c>
      <c r="L14" s="635">
        <v>0</v>
      </c>
      <c r="M14" s="635">
        <v>471396064.43397868</v>
      </c>
      <c r="N14" s="635">
        <v>21002155.908492003</v>
      </c>
      <c r="O14" s="635">
        <v>0</v>
      </c>
      <c r="P14" s="635">
        <v>0</v>
      </c>
      <c r="Q14" s="635">
        <v>0</v>
      </c>
      <c r="R14" s="635">
        <v>0</v>
      </c>
      <c r="S14" s="176">
        <f t="shared" si="0"/>
        <v>492398220.34247071</v>
      </c>
    </row>
    <row r="15" spans="1:19" s="80" customFormat="1">
      <c r="A15" s="79">
        <v>8</v>
      </c>
      <c r="B15" s="1" t="s">
        <v>57</v>
      </c>
      <c r="C15" s="635">
        <v>0</v>
      </c>
      <c r="D15" s="635">
        <v>0</v>
      </c>
      <c r="E15" s="635">
        <v>0</v>
      </c>
      <c r="F15" s="635">
        <v>0</v>
      </c>
      <c r="G15" s="635">
        <v>0</v>
      </c>
      <c r="H15" s="635">
        <v>0</v>
      </c>
      <c r="I15" s="635">
        <v>0</v>
      </c>
      <c r="J15" s="635">
        <v>0</v>
      </c>
      <c r="K15" s="635">
        <v>180691547.9799996</v>
      </c>
      <c r="L15" s="635">
        <v>0</v>
      </c>
      <c r="M15" s="635">
        <v>0</v>
      </c>
      <c r="N15" s="635">
        <v>1216476.3110000053</v>
      </c>
      <c r="O15" s="635">
        <v>0</v>
      </c>
      <c r="P15" s="635">
        <v>0</v>
      </c>
      <c r="Q15" s="635">
        <v>0</v>
      </c>
      <c r="R15" s="635">
        <v>0</v>
      </c>
      <c r="S15" s="176">
        <f t="shared" si="0"/>
        <v>136735137.29599974</v>
      </c>
    </row>
    <row r="16" spans="1:19" s="80" customFormat="1">
      <c r="A16" s="79">
        <v>9</v>
      </c>
      <c r="B16" s="1" t="s">
        <v>58</v>
      </c>
      <c r="C16" s="635">
        <v>0</v>
      </c>
      <c r="D16" s="635">
        <v>0</v>
      </c>
      <c r="E16" s="635">
        <v>0</v>
      </c>
      <c r="F16" s="635">
        <v>0</v>
      </c>
      <c r="G16" s="635">
        <v>0</v>
      </c>
      <c r="H16" s="635">
        <v>0</v>
      </c>
      <c r="I16" s="635">
        <v>0</v>
      </c>
      <c r="J16" s="635">
        <v>0</v>
      </c>
      <c r="K16" s="635">
        <v>0</v>
      </c>
      <c r="L16" s="635">
        <v>0</v>
      </c>
      <c r="M16" s="635">
        <v>0</v>
      </c>
      <c r="N16" s="635">
        <v>0</v>
      </c>
      <c r="O16" s="635">
        <v>0</v>
      </c>
      <c r="P16" s="635">
        <v>0</v>
      </c>
      <c r="Q16" s="635">
        <v>0</v>
      </c>
      <c r="R16" s="635">
        <v>0</v>
      </c>
      <c r="S16" s="176">
        <f t="shared" si="0"/>
        <v>0</v>
      </c>
    </row>
    <row r="17" spans="1:19" s="80" customFormat="1">
      <c r="A17" s="79">
        <v>10</v>
      </c>
      <c r="B17" s="1" t="s">
        <v>59</v>
      </c>
      <c r="C17" s="635">
        <v>0</v>
      </c>
      <c r="D17" s="635">
        <v>0</v>
      </c>
      <c r="E17" s="635">
        <v>0</v>
      </c>
      <c r="F17" s="635">
        <v>0</v>
      </c>
      <c r="G17" s="635">
        <v>0</v>
      </c>
      <c r="H17" s="635">
        <v>0</v>
      </c>
      <c r="I17" s="635">
        <v>0</v>
      </c>
      <c r="J17" s="635">
        <v>0</v>
      </c>
      <c r="K17" s="635">
        <v>0</v>
      </c>
      <c r="L17" s="635">
        <v>0</v>
      </c>
      <c r="M17" s="635">
        <v>4349708.6277117906</v>
      </c>
      <c r="N17" s="635">
        <v>10798.710000000001</v>
      </c>
      <c r="O17" s="635">
        <v>24280736.186562363</v>
      </c>
      <c r="P17" s="635">
        <v>0</v>
      </c>
      <c r="Q17" s="635">
        <v>0</v>
      </c>
      <c r="R17" s="635">
        <v>0</v>
      </c>
      <c r="S17" s="176">
        <f t="shared" si="0"/>
        <v>40781611.617555335</v>
      </c>
    </row>
    <row r="18" spans="1:19" s="80" customFormat="1">
      <c r="A18" s="79">
        <v>11</v>
      </c>
      <c r="B18" s="1" t="s">
        <v>60</v>
      </c>
      <c r="C18" s="635">
        <v>0</v>
      </c>
      <c r="D18" s="635">
        <v>0</v>
      </c>
      <c r="E18" s="635">
        <v>0</v>
      </c>
      <c r="F18" s="635">
        <v>0</v>
      </c>
      <c r="G18" s="635">
        <v>0</v>
      </c>
      <c r="H18" s="635">
        <v>0</v>
      </c>
      <c r="I18" s="635">
        <v>0</v>
      </c>
      <c r="J18" s="635">
        <v>0</v>
      </c>
      <c r="K18" s="635">
        <v>0</v>
      </c>
      <c r="L18" s="635">
        <v>0</v>
      </c>
      <c r="M18" s="635">
        <v>0</v>
      </c>
      <c r="N18" s="635">
        <v>0</v>
      </c>
      <c r="O18" s="635">
        <v>0</v>
      </c>
      <c r="P18" s="635">
        <v>0</v>
      </c>
      <c r="Q18" s="635">
        <v>0</v>
      </c>
      <c r="R18" s="635">
        <v>0</v>
      </c>
      <c r="S18" s="176">
        <f t="shared" si="0"/>
        <v>0</v>
      </c>
    </row>
    <row r="19" spans="1:19" s="80" customFormat="1">
      <c r="A19" s="79">
        <v>12</v>
      </c>
      <c r="B19" s="1" t="s">
        <v>61</v>
      </c>
      <c r="C19" s="635">
        <v>0</v>
      </c>
      <c r="D19" s="635">
        <v>0</v>
      </c>
      <c r="E19" s="635">
        <v>0</v>
      </c>
      <c r="F19" s="635">
        <v>0</v>
      </c>
      <c r="G19" s="635">
        <v>0</v>
      </c>
      <c r="H19" s="635">
        <v>0</v>
      </c>
      <c r="I19" s="635">
        <v>0</v>
      </c>
      <c r="J19" s="635">
        <v>0</v>
      </c>
      <c r="K19" s="635">
        <v>0</v>
      </c>
      <c r="L19" s="635">
        <v>0</v>
      </c>
      <c r="M19" s="635">
        <v>0</v>
      </c>
      <c r="N19" s="635">
        <v>0</v>
      </c>
      <c r="O19" s="635">
        <v>0</v>
      </c>
      <c r="P19" s="635">
        <v>0</v>
      </c>
      <c r="Q19" s="635">
        <v>0</v>
      </c>
      <c r="R19" s="635">
        <v>0</v>
      </c>
      <c r="S19" s="176">
        <f t="shared" si="0"/>
        <v>0</v>
      </c>
    </row>
    <row r="20" spans="1:19" s="80" customFormat="1">
      <c r="A20" s="79">
        <v>13</v>
      </c>
      <c r="B20" s="1" t="s">
        <v>144</v>
      </c>
      <c r="C20" s="635">
        <v>0</v>
      </c>
      <c r="D20" s="635">
        <v>0</v>
      </c>
      <c r="E20" s="635">
        <v>0</v>
      </c>
      <c r="F20" s="635">
        <v>0</v>
      </c>
      <c r="G20" s="635">
        <v>0</v>
      </c>
      <c r="H20" s="635">
        <v>0</v>
      </c>
      <c r="I20" s="635">
        <v>0</v>
      </c>
      <c r="J20" s="635">
        <v>0</v>
      </c>
      <c r="K20" s="635">
        <v>0</v>
      </c>
      <c r="L20" s="635">
        <v>0</v>
      </c>
      <c r="M20" s="635">
        <v>0</v>
      </c>
      <c r="N20" s="635">
        <v>0</v>
      </c>
      <c r="O20" s="635">
        <v>0</v>
      </c>
      <c r="P20" s="635">
        <v>0</v>
      </c>
      <c r="Q20" s="635">
        <v>0</v>
      </c>
      <c r="R20" s="635">
        <v>0</v>
      </c>
      <c r="S20" s="176">
        <f t="shared" si="0"/>
        <v>0</v>
      </c>
    </row>
    <row r="21" spans="1:19" s="80" customFormat="1">
      <c r="A21" s="79">
        <v>14</v>
      </c>
      <c r="B21" s="1" t="s">
        <v>63</v>
      </c>
      <c r="C21" s="635">
        <v>12217066.27</v>
      </c>
      <c r="D21" s="635">
        <v>0</v>
      </c>
      <c r="E21" s="635">
        <v>0</v>
      </c>
      <c r="F21" s="635">
        <v>0</v>
      </c>
      <c r="G21" s="635">
        <v>0</v>
      </c>
      <c r="H21" s="635">
        <v>0</v>
      </c>
      <c r="I21" s="635">
        <v>0</v>
      </c>
      <c r="J21" s="635">
        <v>0</v>
      </c>
      <c r="K21" s="635">
        <v>0</v>
      </c>
      <c r="L21" s="635">
        <v>0</v>
      </c>
      <c r="M21" s="635">
        <v>116162169.58655597</v>
      </c>
      <c r="N21" s="635">
        <v>99554.078999999998</v>
      </c>
      <c r="O21" s="635">
        <v>0</v>
      </c>
      <c r="P21" s="635">
        <v>0</v>
      </c>
      <c r="Q21" s="635">
        <v>0</v>
      </c>
      <c r="R21" s="635">
        <v>0</v>
      </c>
      <c r="S21" s="176">
        <f t="shared" si="0"/>
        <v>116261723.66555597</v>
      </c>
    </row>
    <row r="22" spans="1:19" ht="13.5" thickBot="1">
      <c r="A22" s="81"/>
      <c r="B22" s="82" t="s">
        <v>64</v>
      </c>
      <c r="C22" s="636">
        <f>SUM(C8:C21)</f>
        <v>25449048.09</v>
      </c>
      <c r="D22" s="636">
        <f t="shared" ref="D22:J22" si="1">SUM(D8:D21)</f>
        <v>0</v>
      </c>
      <c r="E22" s="636">
        <f t="shared" si="1"/>
        <v>2344757.6800000002</v>
      </c>
      <c r="F22" s="636">
        <f t="shared" si="1"/>
        <v>0</v>
      </c>
      <c r="G22" s="636">
        <f t="shared" si="1"/>
        <v>0</v>
      </c>
      <c r="H22" s="636">
        <f t="shared" si="1"/>
        <v>0</v>
      </c>
      <c r="I22" s="636">
        <f t="shared" si="1"/>
        <v>23417692.729999993</v>
      </c>
      <c r="J22" s="636">
        <f t="shared" si="1"/>
        <v>0</v>
      </c>
      <c r="K22" s="636">
        <f t="shared" ref="K22:S22" si="2">SUM(K8:K21)</f>
        <v>180691547.9799996</v>
      </c>
      <c r="L22" s="636">
        <f t="shared" si="2"/>
        <v>0</v>
      </c>
      <c r="M22" s="636">
        <f t="shared" si="2"/>
        <v>655020986.45824647</v>
      </c>
      <c r="N22" s="636">
        <f t="shared" si="2"/>
        <v>22328985.008492008</v>
      </c>
      <c r="O22" s="636">
        <f t="shared" si="2"/>
        <v>24280736.186562363</v>
      </c>
      <c r="P22" s="636">
        <f t="shared" si="2"/>
        <v>0</v>
      </c>
      <c r="Q22" s="636">
        <f t="shared" si="2"/>
        <v>0</v>
      </c>
      <c r="R22" s="636">
        <f t="shared" si="2"/>
        <v>0</v>
      </c>
      <c r="S22" s="177">
        <f t="shared" si="2"/>
        <v>861467534.63258183</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55" zoomScaleNormal="55" workbookViewId="0">
      <pane xSplit="2" ySplit="6" topLeftCell="M7" activePane="bottomRight" state="frozen"/>
      <selection activeCell="C16" sqref="C16"/>
      <selection pane="topRight" activeCell="C16" sqref="C16"/>
      <selection pane="bottomLeft" activeCell="C16" sqref="C16"/>
      <selection pane="bottomRight" activeCell="C16" sqref="C16"/>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17"/>
  </cols>
  <sheetData>
    <row r="1" spans="1:22">
      <c r="A1" s="2" t="s">
        <v>30</v>
      </c>
      <c r="B1" s="3" t="str">
        <f>Info!C2</f>
        <v>JSC " Halyk Bank Georgia"</v>
      </c>
    </row>
    <row r="2" spans="1:22">
      <c r="A2" s="2" t="s">
        <v>31</v>
      </c>
      <c r="B2" s="286">
        <f>'1. key ratios '!B2</f>
        <v>45657</v>
      </c>
    </row>
    <row r="4" spans="1:22" ht="13.5" thickBot="1">
      <c r="A4" s="4" t="s">
        <v>243</v>
      </c>
      <c r="B4" s="83" t="s">
        <v>50</v>
      </c>
      <c r="V4" s="18" t="s">
        <v>35</v>
      </c>
    </row>
    <row r="5" spans="1:22" ht="12.75" customHeight="1">
      <c r="A5" s="84"/>
      <c r="B5" s="85"/>
      <c r="C5" s="803" t="s">
        <v>169</v>
      </c>
      <c r="D5" s="804"/>
      <c r="E5" s="804"/>
      <c r="F5" s="804"/>
      <c r="G5" s="804"/>
      <c r="H5" s="804"/>
      <c r="I5" s="804"/>
      <c r="J5" s="804"/>
      <c r="K5" s="804"/>
      <c r="L5" s="805"/>
      <c r="M5" s="806" t="s">
        <v>170</v>
      </c>
      <c r="N5" s="807"/>
      <c r="O5" s="807"/>
      <c r="P5" s="807"/>
      <c r="Q5" s="807"/>
      <c r="R5" s="807"/>
      <c r="S5" s="808"/>
      <c r="T5" s="811" t="s">
        <v>241</v>
      </c>
      <c r="U5" s="811" t="s">
        <v>242</v>
      </c>
      <c r="V5" s="809" t="s">
        <v>76</v>
      </c>
    </row>
    <row r="6" spans="1:22" s="50" customFormat="1" ht="102">
      <c r="A6" s="47"/>
      <c r="B6" s="86"/>
      <c r="C6" s="87" t="s">
        <v>65</v>
      </c>
      <c r="D6" s="138" t="s">
        <v>66</v>
      </c>
      <c r="E6" s="106" t="s">
        <v>172</v>
      </c>
      <c r="F6" s="106" t="s">
        <v>173</v>
      </c>
      <c r="G6" s="138" t="s">
        <v>176</v>
      </c>
      <c r="H6" s="138" t="s">
        <v>171</v>
      </c>
      <c r="I6" s="138" t="s">
        <v>67</v>
      </c>
      <c r="J6" s="138" t="s">
        <v>68</v>
      </c>
      <c r="K6" s="88" t="s">
        <v>69</v>
      </c>
      <c r="L6" s="89" t="s">
        <v>70</v>
      </c>
      <c r="M6" s="87" t="s">
        <v>174</v>
      </c>
      <c r="N6" s="88" t="s">
        <v>71</v>
      </c>
      <c r="O6" s="88" t="s">
        <v>72</v>
      </c>
      <c r="P6" s="88" t="s">
        <v>73</v>
      </c>
      <c r="Q6" s="88" t="s">
        <v>74</v>
      </c>
      <c r="R6" s="88" t="s">
        <v>75</v>
      </c>
      <c r="S6" s="156" t="s">
        <v>175</v>
      </c>
      <c r="T6" s="812"/>
      <c r="U6" s="812"/>
      <c r="V6" s="810"/>
    </row>
    <row r="7" spans="1:22" s="80" customFormat="1">
      <c r="A7" s="90">
        <v>1</v>
      </c>
      <c r="B7" s="1" t="s">
        <v>51</v>
      </c>
      <c r="C7" s="637">
        <v>0</v>
      </c>
      <c r="D7" s="635">
        <v>0</v>
      </c>
      <c r="E7" s="635">
        <v>0</v>
      </c>
      <c r="F7" s="635">
        <v>0</v>
      </c>
      <c r="G7" s="635">
        <v>0</v>
      </c>
      <c r="H7" s="635">
        <v>0</v>
      </c>
      <c r="I7" s="635">
        <v>0</v>
      </c>
      <c r="J7" s="635">
        <v>0</v>
      </c>
      <c r="K7" s="635">
        <v>0</v>
      </c>
      <c r="L7" s="594">
        <v>0</v>
      </c>
      <c r="M7" s="637">
        <v>0</v>
      </c>
      <c r="N7" s="635">
        <v>0</v>
      </c>
      <c r="O7" s="635">
        <v>0</v>
      </c>
      <c r="P7" s="635">
        <v>0</v>
      </c>
      <c r="Q7" s="635">
        <v>0</v>
      </c>
      <c r="R7" s="635">
        <v>0</v>
      </c>
      <c r="S7" s="594">
        <v>0</v>
      </c>
      <c r="T7" s="638">
        <v>0</v>
      </c>
      <c r="U7" s="638">
        <v>0</v>
      </c>
      <c r="V7" s="639">
        <f>SUM(C7:S7)</f>
        <v>0</v>
      </c>
    </row>
    <row r="8" spans="1:22" s="80" customFormat="1">
      <c r="A8" s="90">
        <v>2</v>
      </c>
      <c r="B8" s="1" t="s">
        <v>52</v>
      </c>
      <c r="C8" s="637">
        <v>0</v>
      </c>
      <c r="D8" s="635">
        <v>0</v>
      </c>
      <c r="E8" s="635">
        <v>0</v>
      </c>
      <c r="F8" s="635">
        <v>0</v>
      </c>
      <c r="G8" s="635">
        <v>0</v>
      </c>
      <c r="H8" s="635">
        <v>0</v>
      </c>
      <c r="I8" s="635">
        <v>0</v>
      </c>
      <c r="J8" s="635">
        <v>0</v>
      </c>
      <c r="K8" s="635">
        <v>0</v>
      </c>
      <c r="L8" s="594">
        <v>0</v>
      </c>
      <c r="M8" s="637">
        <v>0</v>
      </c>
      <c r="N8" s="635">
        <v>0</v>
      </c>
      <c r="O8" s="635">
        <v>0</v>
      </c>
      <c r="P8" s="635">
        <v>0</v>
      </c>
      <c r="Q8" s="635">
        <v>0</v>
      </c>
      <c r="R8" s="635">
        <v>0</v>
      </c>
      <c r="S8" s="594">
        <v>0</v>
      </c>
      <c r="T8" s="638">
        <v>0</v>
      </c>
      <c r="U8" s="638">
        <v>0</v>
      </c>
      <c r="V8" s="639">
        <f t="shared" ref="V8:V20" si="0">SUM(C8:S8)</f>
        <v>0</v>
      </c>
    </row>
    <row r="9" spans="1:22" s="80" customFormat="1">
      <c r="A9" s="90">
        <v>3</v>
      </c>
      <c r="B9" s="1" t="s">
        <v>165</v>
      </c>
      <c r="C9" s="637">
        <v>0</v>
      </c>
      <c r="D9" s="635">
        <v>0</v>
      </c>
      <c r="E9" s="635">
        <v>0</v>
      </c>
      <c r="F9" s="635">
        <v>0</v>
      </c>
      <c r="G9" s="635">
        <v>0</v>
      </c>
      <c r="H9" s="635">
        <v>0</v>
      </c>
      <c r="I9" s="635">
        <v>0</v>
      </c>
      <c r="J9" s="635">
        <v>0</v>
      </c>
      <c r="K9" s="635">
        <v>0</v>
      </c>
      <c r="L9" s="594">
        <v>0</v>
      </c>
      <c r="M9" s="637">
        <v>0</v>
      </c>
      <c r="N9" s="635">
        <v>0</v>
      </c>
      <c r="O9" s="635">
        <v>0</v>
      </c>
      <c r="P9" s="635">
        <v>0</v>
      </c>
      <c r="Q9" s="635">
        <v>0</v>
      </c>
      <c r="R9" s="635">
        <v>0</v>
      </c>
      <c r="S9" s="594">
        <v>0</v>
      </c>
      <c r="T9" s="638">
        <v>0</v>
      </c>
      <c r="U9" s="638">
        <v>0</v>
      </c>
      <c r="V9" s="639">
        <f t="shared" si="0"/>
        <v>0</v>
      </c>
    </row>
    <row r="10" spans="1:22" s="80" customFormat="1">
      <c r="A10" s="90">
        <v>4</v>
      </c>
      <c r="B10" s="1" t="s">
        <v>53</v>
      </c>
      <c r="C10" s="637">
        <v>0</v>
      </c>
      <c r="D10" s="635">
        <v>0</v>
      </c>
      <c r="E10" s="635">
        <v>0</v>
      </c>
      <c r="F10" s="635">
        <v>0</v>
      </c>
      <c r="G10" s="635">
        <v>0</v>
      </c>
      <c r="H10" s="635">
        <v>0</v>
      </c>
      <c r="I10" s="635">
        <v>0</v>
      </c>
      <c r="J10" s="635">
        <v>0</v>
      </c>
      <c r="K10" s="635">
        <v>0</v>
      </c>
      <c r="L10" s="594">
        <v>0</v>
      </c>
      <c r="M10" s="637">
        <v>0</v>
      </c>
      <c r="N10" s="635">
        <v>0</v>
      </c>
      <c r="O10" s="635">
        <v>0</v>
      </c>
      <c r="P10" s="635">
        <v>0</v>
      </c>
      <c r="Q10" s="635">
        <v>0</v>
      </c>
      <c r="R10" s="635">
        <v>0</v>
      </c>
      <c r="S10" s="594">
        <v>0</v>
      </c>
      <c r="T10" s="638">
        <v>0</v>
      </c>
      <c r="U10" s="638">
        <v>0</v>
      </c>
      <c r="V10" s="639">
        <f t="shared" si="0"/>
        <v>0</v>
      </c>
    </row>
    <row r="11" spans="1:22" s="80" customFormat="1">
      <c r="A11" s="90">
        <v>5</v>
      </c>
      <c r="B11" s="1" t="s">
        <v>54</v>
      </c>
      <c r="C11" s="637">
        <v>0</v>
      </c>
      <c r="D11" s="635">
        <v>0</v>
      </c>
      <c r="E11" s="635">
        <v>0</v>
      </c>
      <c r="F11" s="635">
        <v>0</v>
      </c>
      <c r="G11" s="635">
        <v>0</v>
      </c>
      <c r="H11" s="635">
        <v>0</v>
      </c>
      <c r="I11" s="635">
        <v>0</v>
      </c>
      <c r="J11" s="635">
        <v>0</v>
      </c>
      <c r="K11" s="635">
        <v>0</v>
      </c>
      <c r="L11" s="594">
        <v>0</v>
      </c>
      <c r="M11" s="637">
        <v>0</v>
      </c>
      <c r="N11" s="635">
        <v>0</v>
      </c>
      <c r="O11" s="635">
        <v>0</v>
      </c>
      <c r="P11" s="635">
        <v>0</v>
      </c>
      <c r="Q11" s="635">
        <v>0</v>
      </c>
      <c r="R11" s="635">
        <v>0</v>
      </c>
      <c r="S11" s="594">
        <v>0</v>
      </c>
      <c r="T11" s="638">
        <v>0</v>
      </c>
      <c r="U11" s="638">
        <v>0</v>
      </c>
      <c r="V11" s="639">
        <f t="shared" si="0"/>
        <v>0</v>
      </c>
    </row>
    <row r="12" spans="1:22" s="80" customFormat="1">
      <c r="A12" s="90">
        <v>6</v>
      </c>
      <c r="B12" s="1" t="s">
        <v>55</v>
      </c>
      <c r="C12" s="637">
        <v>0</v>
      </c>
      <c r="D12" s="635">
        <v>0</v>
      </c>
      <c r="E12" s="635">
        <v>0</v>
      </c>
      <c r="F12" s="635">
        <v>0</v>
      </c>
      <c r="G12" s="635">
        <v>0</v>
      </c>
      <c r="H12" s="635">
        <v>0</v>
      </c>
      <c r="I12" s="635">
        <v>0</v>
      </c>
      <c r="J12" s="635">
        <v>0</v>
      </c>
      <c r="K12" s="635">
        <v>0</v>
      </c>
      <c r="L12" s="594">
        <v>0</v>
      </c>
      <c r="M12" s="637">
        <v>0</v>
      </c>
      <c r="N12" s="635">
        <v>0</v>
      </c>
      <c r="O12" s="635">
        <v>0</v>
      </c>
      <c r="P12" s="635">
        <v>0</v>
      </c>
      <c r="Q12" s="635">
        <v>0</v>
      </c>
      <c r="R12" s="635">
        <v>0</v>
      </c>
      <c r="S12" s="594">
        <v>0</v>
      </c>
      <c r="T12" s="638">
        <v>0</v>
      </c>
      <c r="U12" s="638">
        <v>0</v>
      </c>
      <c r="V12" s="639">
        <f t="shared" si="0"/>
        <v>0</v>
      </c>
    </row>
    <row r="13" spans="1:22" s="80" customFormat="1">
      <c r="A13" s="90">
        <v>7</v>
      </c>
      <c r="B13" s="1" t="s">
        <v>56</v>
      </c>
      <c r="C13" s="637">
        <v>0</v>
      </c>
      <c r="D13" s="635">
        <v>9159054.7930500023</v>
      </c>
      <c r="E13" s="635">
        <v>0</v>
      </c>
      <c r="F13" s="635">
        <v>0</v>
      </c>
      <c r="G13" s="635">
        <v>0</v>
      </c>
      <c r="H13" s="635">
        <v>0</v>
      </c>
      <c r="I13" s="635">
        <v>0</v>
      </c>
      <c r="J13" s="635">
        <v>0</v>
      </c>
      <c r="K13" s="635">
        <v>0</v>
      </c>
      <c r="L13" s="594">
        <v>0</v>
      </c>
      <c r="M13" s="637">
        <v>274837.95990000002</v>
      </c>
      <c r="N13" s="635">
        <v>0</v>
      </c>
      <c r="O13" s="635">
        <v>0</v>
      </c>
      <c r="P13" s="635">
        <v>0</v>
      </c>
      <c r="Q13" s="635">
        <v>0</v>
      </c>
      <c r="R13" s="635">
        <v>0</v>
      </c>
      <c r="S13" s="594">
        <v>0</v>
      </c>
      <c r="T13" s="638">
        <v>7156045.0079500014</v>
      </c>
      <c r="U13" s="638">
        <v>2277847.7450000001</v>
      </c>
      <c r="V13" s="639">
        <f t="shared" si="0"/>
        <v>9433892.7529500015</v>
      </c>
    </row>
    <row r="14" spans="1:22" s="80" customFormat="1">
      <c r="A14" s="90">
        <v>8</v>
      </c>
      <c r="B14" s="1" t="s">
        <v>57</v>
      </c>
      <c r="C14" s="637">
        <v>0</v>
      </c>
      <c r="D14" s="635">
        <v>830812.30500000005</v>
      </c>
      <c r="E14" s="635">
        <v>0</v>
      </c>
      <c r="F14" s="635">
        <v>0</v>
      </c>
      <c r="G14" s="635">
        <v>0</v>
      </c>
      <c r="H14" s="635">
        <v>0</v>
      </c>
      <c r="I14" s="635">
        <v>0</v>
      </c>
      <c r="J14" s="635">
        <v>0</v>
      </c>
      <c r="K14" s="635">
        <v>0</v>
      </c>
      <c r="L14" s="594">
        <v>0</v>
      </c>
      <c r="M14" s="637">
        <v>64002.796200000004</v>
      </c>
      <c r="N14" s="635">
        <v>0</v>
      </c>
      <c r="O14" s="635">
        <v>0</v>
      </c>
      <c r="P14" s="635">
        <v>0</v>
      </c>
      <c r="Q14" s="635">
        <v>0</v>
      </c>
      <c r="R14" s="635">
        <v>0</v>
      </c>
      <c r="S14" s="594">
        <v>0</v>
      </c>
      <c r="T14" s="638">
        <v>894815.10120000003</v>
      </c>
      <c r="U14" s="638">
        <v>0</v>
      </c>
      <c r="V14" s="639">
        <f t="shared" si="0"/>
        <v>894815.10120000003</v>
      </c>
    </row>
    <row r="15" spans="1:22" s="80" customFormat="1">
      <c r="A15" s="90">
        <v>9</v>
      </c>
      <c r="B15" s="1" t="s">
        <v>58</v>
      </c>
      <c r="C15" s="637">
        <v>0</v>
      </c>
      <c r="D15" s="635">
        <v>0</v>
      </c>
      <c r="E15" s="635">
        <v>0</v>
      </c>
      <c r="F15" s="635">
        <v>0</v>
      </c>
      <c r="G15" s="635">
        <v>0</v>
      </c>
      <c r="H15" s="635">
        <v>0</v>
      </c>
      <c r="I15" s="635">
        <v>0</v>
      </c>
      <c r="J15" s="635">
        <v>0</v>
      </c>
      <c r="K15" s="635">
        <v>0</v>
      </c>
      <c r="L15" s="594">
        <v>0</v>
      </c>
      <c r="M15" s="637">
        <v>0</v>
      </c>
      <c r="N15" s="635">
        <v>0</v>
      </c>
      <c r="O15" s="635">
        <v>0</v>
      </c>
      <c r="P15" s="635">
        <v>0</v>
      </c>
      <c r="Q15" s="635">
        <v>0</v>
      </c>
      <c r="R15" s="635">
        <v>0</v>
      </c>
      <c r="S15" s="594">
        <v>0</v>
      </c>
      <c r="T15" s="638">
        <v>0</v>
      </c>
      <c r="U15" s="638">
        <v>0</v>
      </c>
      <c r="V15" s="639">
        <f t="shared" si="0"/>
        <v>0</v>
      </c>
    </row>
    <row r="16" spans="1:22" s="80" customFormat="1">
      <c r="A16" s="90">
        <v>10</v>
      </c>
      <c r="B16" s="1" t="s">
        <v>59</v>
      </c>
      <c r="C16" s="637">
        <v>0</v>
      </c>
      <c r="D16" s="635">
        <v>0</v>
      </c>
      <c r="E16" s="635">
        <v>0</v>
      </c>
      <c r="F16" s="635">
        <v>0</v>
      </c>
      <c r="G16" s="635">
        <v>0</v>
      </c>
      <c r="H16" s="635">
        <v>0</v>
      </c>
      <c r="I16" s="635">
        <v>0</v>
      </c>
      <c r="J16" s="635">
        <v>0</v>
      </c>
      <c r="K16" s="635">
        <v>0</v>
      </c>
      <c r="L16" s="594">
        <v>0</v>
      </c>
      <c r="M16" s="637">
        <v>0</v>
      </c>
      <c r="N16" s="635">
        <v>0</v>
      </c>
      <c r="O16" s="635">
        <v>0</v>
      </c>
      <c r="P16" s="635">
        <v>0</v>
      </c>
      <c r="Q16" s="635">
        <v>0</v>
      </c>
      <c r="R16" s="635">
        <v>0</v>
      </c>
      <c r="S16" s="594">
        <v>0</v>
      </c>
      <c r="T16" s="638">
        <v>0</v>
      </c>
      <c r="U16" s="638">
        <v>0</v>
      </c>
      <c r="V16" s="639">
        <f t="shared" si="0"/>
        <v>0</v>
      </c>
    </row>
    <row r="17" spans="1:22" s="80" customFormat="1">
      <c r="A17" s="90">
        <v>11</v>
      </c>
      <c r="B17" s="1" t="s">
        <v>60</v>
      </c>
      <c r="C17" s="637">
        <v>0</v>
      </c>
      <c r="D17" s="635">
        <v>0</v>
      </c>
      <c r="E17" s="635">
        <v>0</v>
      </c>
      <c r="F17" s="635">
        <v>0</v>
      </c>
      <c r="G17" s="635">
        <v>0</v>
      </c>
      <c r="H17" s="635">
        <v>0</v>
      </c>
      <c r="I17" s="635">
        <v>0</v>
      </c>
      <c r="J17" s="635">
        <v>0</v>
      </c>
      <c r="K17" s="635">
        <v>0</v>
      </c>
      <c r="L17" s="594">
        <v>0</v>
      </c>
      <c r="M17" s="637">
        <v>0</v>
      </c>
      <c r="N17" s="635">
        <v>0</v>
      </c>
      <c r="O17" s="635">
        <v>0</v>
      </c>
      <c r="P17" s="635">
        <v>0</v>
      </c>
      <c r="Q17" s="635">
        <v>0</v>
      </c>
      <c r="R17" s="635">
        <v>0</v>
      </c>
      <c r="S17" s="594">
        <v>0</v>
      </c>
      <c r="T17" s="638">
        <v>0</v>
      </c>
      <c r="U17" s="638">
        <v>0</v>
      </c>
      <c r="V17" s="639">
        <f t="shared" si="0"/>
        <v>0</v>
      </c>
    </row>
    <row r="18" spans="1:22" s="80" customFormat="1">
      <c r="A18" s="90">
        <v>12</v>
      </c>
      <c r="B18" s="1" t="s">
        <v>61</v>
      </c>
      <c r="C18" s="637">
        <v>0</v>
      </c>
      <c r="D18" s="635">
        <v>0</v>
      </c>
      <c r="E18" s="635">
        <v>0</v>
      </c>
      <c r="F18" s="635">
        <v>0</v>
      </c>
      <c r="G18" s="635">
        <v>0</v>
      </c>
      <c r="H18" s="635">
        <v>0</v>
      </c>
      <c r="I18" s="635">
        <v>0</v>
      </c>
      <c r="J18" s="635">
        <v>0</v>
      </c>
      <c r="K18" s="635">
        <v>0</v>
      </c>
      <c r="L18" s="594">
        <v>0</v>
      </c>
      <c r="M18" s="637">
        <v>0</v>
      </c>
      <c r="N18" s="635">
        <v>0</v>
      </c>
      <c r="O18" s="635">
        <v>0</v>
      </c>
      <c r="P18" s="635">
        <v>0</v>
      </c>
      <c r="Q18" s="635">
        <v>0</v>
      </c>
      <c r="R18" s="635">
        <v>0</v>
      </c>
      <c r="S18" s="594">
        <v>0</v>
      </c>
      <c r="T18" s="638">
        <v>0</v>
      </c>
      <c r="U18" s="638">
        <v>0</v>
      </c>
      <c r="V18" s="639">
        <f t="shared" si="0"/>
        <v>0</v>
      </c>
    </row>
    <row r="19" spans="1:22" s="80" customFormat="1">
      <c r="A19" s="90">
        <v>13</v>
      </c>
      <c r="B19" s="1" t="s">
        <v>62</v>
      </c>
      <c r="C19" s="637">
        <v>0</v>
      </c>
      <c r="D19" s="635">
        <v>0</v>
      </c>
      <c r="E19" s="635">
        <v>0</v>
      </c>
      <c r="F19" s="635">
        <v>0</v>
      </c>
      <c r="G19" s="635">
        <v>0</v>
      </c>
      <c r="H19" s="635">
        <v>0</v>
      </c>
      <c r="I19" s="635">
        <v>0</v>
      </c>
      <c r="J19" s="635">
        <v>0</v>
      </c>
      <c r="K19" s="635">
        <v>0</v>
      </c>
      <c r="L19" s="594">
        <v>0</v>
      </c>
      <c r="M19" s="637">
        <v>0</v>
      </c>
      <c r="N19" s="635">
        <v>0</v>
      </c>
      <c r="O19" s="635">
        <v>0</v>
      </c>
      <c r="P19" s="635">
        <v>0</v>
      </c>
      <c r="Q19" s="635">
        <v>0</v>
      </c>
      <c r="R19" s="635">
        <v>0</v>
      </c>
      <c r="S19" s="594">
        <v>0</v>
      </c>
      <c r="T19" s="638">
        <v>0</v>
      </c>
      <c r="U19" s="638">
        <v>0</v>
      </c>
      <c r="V19" s="639">
        <f t="shared" si="0"/>
        <v>0</v>
      </c>
    </row>
    <row r="20" spans="1:22" s="80" customFormat="1">
      <c r="A20" s="90">
        <v>14</v>
      </c>
      <c r="B20" s="1" t="s">
        <v>63</v>
      </c>
      <c r="C20" s="637">
        <v>0</v>
      </c>
      <c r="D20" s="635">
        <v>2735885.26</v>
      </c>
      <c r="E20" s="635">
        <v>0</v>
      </c>
      <c r="F20" s="635">
        <v>0</v>
      </c>
      <c r="G20" s="635">
        <v>0</v>
      </c>
      <c r="H20" s="635">
        <v>0</v>
      </c>
      <c r="I20" s="635">
        <v>0</v>
      </c>
      <c r="J20" s="635">
        <v>0</v>
      </c>
      <c r="K20" s="635">
        <v>0</v>
      </c>
      <c r="L20" s="594">
        <v>0</v>
      </c>
      <c r="M20" s="637">
        <v>0</v>
      </c>
      <c r="N20" s="635">
        <v>0</v>
      </c>
      <c r="O20" s="635">
        <v>0</v>
      </c>
      <c r="P20" s="635">
        <v>0</v>
      </c>
      <c r="Q20" s="635">
        <v>0</v>
      </c>
      <c r="R20" s="635">
        <v>0</v>
      </c>
      <c r="S20" s="594">
        <v>0</v>
      </c>
      <c r="T20" s="638">
        <v>2735885.26</v>
      </c>
      <c r="U20" s="638">
        <v>0</v>
      </c>
      <c r="V20" s="639">
        <f t="shared" si="0"/>
        <v>2735885.26</v>
      </c>
    </row>
    <row r="21" spans="1:22" ht="13.5" thickBot="1">
      <c r="A21" s="81"/>
      <c r="B21" s="91" t="s">
        <v>64</v>
      </c>
      <c r="C21" s="640">
        <f>SUM(C7:C20)</f>
        <v>0</v>
      </c>
      <c r="D21" s="636">
        <f t="shared" ref="D21:V21" si="1">SUM(D7:D20)</f>
        <v>12725752.358050002</v>
      </c>
      <c r="E21" s="636">
        <f t="shared" si="1"/>
        <v>0</v>
      </c>
      <c r="F21" s="636">
        <f t="shared" si="1"/>
        <v>0</v>
      </c>
      <c r="G21" s="636">
        <f t="shared" si="1"/>
        <v>0</v>
      </c>
      <c r="H21" s="636">
        <f t="shared" si="1"/>
        <v>0</v>
      </c>
      <c r="I21" s="636">
        <f t="shared" si="1"/>
        <v>0</v>
      </c>
      <c r="J21" s="636">
        <f t="shared" si="1"/>
        <v>0</v>
      </c>
      <c r="K21" s="636">
        <f t="shared" si="1"/>
        <v>0</v>
      </c>
      <c r="L21" s="641">
        <f t="shared" si="1"/>
        <v>0</v>
      </c>
      <c r="M21" s="640">
        <f t="shared" si="1"/>
        <v>338840.7561</v>
      </c>
      <c r="N21" s="636">
        <f t="shared" si="1"/>
        <v>0</v>
      </c>
      <c r="O21" s="636">
        <f t="shared" si="1"/>
        <v>0</v>
      </c>
      <c r="P21" s="636">
        <f t="shared" si="1"/>
        <v>0</v>
      </c>
      <c r="Q21" s="636">
        <f t="shared" si="1"/>
        <v>0</v>
      </c>
      <c r="R21" s="636">
        <f t="shared" si="1"/>
        <v>0</v>
      </c>
      <c r="S21" s="641">
        <f>SUM(S7:S20)</f>
        <v>0</v>
      </c>
      <c r="T21" s="641">
        <f>SUM(T7:T20)</f>
        <v>10786745.369150002</v>
      </c>
      <c r="U21" s="641">
        <f t="shared" ref="U21" si="2">SUM(U7:U20)</f>
        <v>2277847.7450000001</v>
      </c>
      <c r="V21" s="642">
        <f t="shared" si="1"/>
        <v>13064593.114150001</v>
      </c>
    </row>
    <row r="24" spans="1:22">
      <c r="A24" s="7"/>
      <c r="B24" s="7"/>
      <c r="C24" s="26"/>
      <c r="D24" s="26"/>
      <c r="E24" s="26"/>
    </row>
    <row r="25" spans="1:22">
      <c r="A25" s="92"/>
      <c r="B25" s="92"/>
      <c r="C25" s="7"/>
      <c r="D25" s="26"/>
      <c r="E25" s="26"/>
    </row>
    <row r="26" spans="1:22">
      <c r="A26" s="92"/>
      <c r="B26" s="27"/>
      <c r="C26" s="7"/>
      <c r="D26" s="26"/>
      <c r="E26" s="26"/>
    </row>
    <row r="27" spans="1:22">
      <c r="A27" s="92"/>
      <c r="B27" s="92"/>
      <c r="C27" s="7"/>
      <c r="D27" s="26"/>
      <c r="E27" s="26"/>
    </row>
    <row r="28" spans="1:22">
      <c r="A28" s="92"/>
      <c r="B28" s="27"/>
      <c r="C28" s="7"/>
      <c r="D28" s="26"/>
      <c r="E28" s="26"/>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70" zoomScaleNormal="70" workbookViewId="0">
      <pane xSplit="1" ySplit="7" topLeftCell="B8" activePane="bottomRight" state="frozen"/>
      <selection activeCell="C16" sqref="C16"/>
      <selection pane="topRight" activeCell="C16" sqref="C16"/>
      <selection pane="bottomLeft" activeCell="C16" sqref="C16"/>
      <selection pane="bottomRight" activeCell="C16" sqref="C16"/>
    </sheetView>
  </sheetViews>
  <sheetFormatPr defaultColWidth="9.140625" defaultRowHeight="12.75"/>
  <cols>
    <col min="1" max="1" width="10.5703125" style="4" bestFit="1" customWidth="1"/>
    <col min="2" max="2" width="101.85546875" style="4" customWidth="1"/>
    <col min="3" max="3" width="13.7109375" style="164" customWidth="1"/>
    <col min="4" max="4" width="14.85546875" style="164" bestFit="1" customWidth="1"/>
    <col min="5" max="5" width="17.7109375" style="164" customWidth="1"/>
    <col min="6" max="6" width="15.85546875" style="164" customWidth="1"/>
    <col min="7" max="7" width="17.42578125" style="164" customWidth="1"/>
    <col min="8" max="8" width="15.28515625" style="164" customWidth="1"/>
    <col min="9" max="16384" width="9.140625" style="17"/>
  </cols>
  <sheetData>
    <row r="1" spans="1:9">
      <c r="A1" s="2" t="s">
        <v>30</v>
      </c>
      <c r="B1" s="4" t="str">
        <f>Info!C2</f>
        <v>JSC " Halyk Bank Georgia"</v>
      </c>
      <c r="C1" s="3"/>
    </row>
    <row r="2" spans="1:9">
      <c r="A2" s="2" t="s">
        <v>31</v>
      </c>
      <c r="B2" s="286">
        <f>'1. key ratios '!B2</f>
        <v>45657</v>
      </c>
      <c r="C2" s="286"/>
    </row>
    <row r="4" spans="1:9" ht="13.5" thickBot="1">
      <c r="A4" s="2" t="s">
        <v>150</v>
      </c>
      <c r="B4" s="83" t="s">
        <v>252</v>
      </c>
    </row>
    <row r="5" spans="1:9">
      <c r="A5" s="84"/>
      <c r="B5" s="93"/>
      <c r="C5" s="165" t="s">
        <v>0</v>
      </c>
      <c r="D5" s="165" t="s">
        <v>1</v>
      </c>
      <c r="E5" s="165" t="s">
        <v>2</v>
      </c>
      <c r="F5" s="165" t="s">
        <v>3</v>
      </c>
      <c r="G5" s="166" t="s">
        <v>4</v>
      </c>
      <c r="H5" s="167" t="s">
        <v>5</v>
      </c>
      <c r="I5" s="94"/>
    </row>
    <row r="6" spans="1:9" s="94" customFormat="1" ht="12.75" customHeight="1">
      <c r="A6" s="95"/>
      <c r="B6" s="815" t="s">
        <v>149</v>
      </c>
      <c r="C6" s="817" t="s">
        <v>245</v>
      </c>
      <c r="D6" s="819" t="s">
        <v>244</v>
      </c>
      <c r="E6" s="820"/>
      <c r="F6" s="817" t="s">
        <v>249</v>
      </c>
      <c r="G6" s="817" t="s">
        <v>250</v>
      </c>
      <c r="H6" s="813" t="s">
        <v>248</v>
      </c>
    </row>
    <row r="7" spans="1:9" ht="38.25">
      <c r="A7" s="96"/>
      <c r="B7" s="816"/>
      <c r="C7" s="818"/>
      <c r="D7" s="168" t="s">
        <v>247</v>
      </c>
      <c r="E7" s="168" t="s">
        <v>246</v>
      </c>
      <c r="F7" s="818"/>
      <c r="G7" s="818"/>
      <c r="H7" s="814"/>
      <c r="I7" s="94"/>
    </row>
    <row r="8" spans="1:9">
      <c r="A8" s="95">
        <v>1</v>
      </c>
      <c r="B8" s="1" t="s">
        <v>51</v>
      </c>
      <c r="C8" s="169">
        <v>76314287.659999996</v>
      </c>
      <c r="D8" s="170">
        <v>0</v>
      </c>
      <c r="E8" s="169">
        <v>0</v>
      </c>
      <c r="F8" s="169">
        <v>63082305.840000004</v>
      </c>
      <c r="G8" s="171">
        <v>63082305.840000004</v>
      </c>
      <c r="H8" s="173">
        <f>G8/(C8+E8)</f>
        <v>0.82661199854276413</v>
      </c>
    </row>
    <row r="9" spans="1:9" ht="15" customHeight="1">
      <c r="A9" s="95">
        <v>2</v>
      </c>
      <c r="B9" s="1" t="s">
        <v>52</v>
      </c>
      <c r="C9" s="169">
        <v>0</v>
      </c>
      <c r="D9" s="170">
        <v>0</v>
      </c>
      <c r="E9" s="169">
        <v>0</v>
      </c>
      <c r="F9" s="169">
        <v>0</v>
      </c>
      <c r="G9" s="171">
        <v>0</v>
      </c>
      <c r="H9" s="173" t="e">
        <f t="shared" ref="H9:H21" si="0">G9/(C9+E9)</f>
        <v>#DIV/0!</v>
      </c>
    </row>
    <row r="10" spans="1:9">
      <c r="A10" s="95">
        <v>3</v>
      </c>
      <c r="B10" s="1" t="s">
        <v>165</v>
      </c>
      <c r="C10" s="169">
        <v>0</v>
      </c>
      <c r="D10" s="170">
        <v>0</v>
      </c>
      <c r="E10" s="169">
        <v>0</v>
      </c>
      <c r="F10" s="169">
        <v>0</v>
      </c>
      <c r="G10" s="171">
        <v>0</v>
      </c>
      <c r="H10" s="173" t="e">
        <f t="shared" si="0"/>
        <v>#DIV/0!</v>
      </c>
    </row>
    <row r="11" spans="1:9">
      <c r="A11" s="95">
        <v>4</v>
      </c>
      <c r="B11" s="1" t="s">
        <v>53</v>
      </c>
      <c r="C11" s="169">
        <v>0</v>
      </c>
      <c r="D11" s="170">
        <v>0</v>
      </c>
      <c r="E11" s="169">
        <v>0</v>
      </c>
      <c r="F11" s="169">
        <v>0</v>
      </c>
      <c r="G11" s="171">
        <v>0</v>
      </c>
      <c r="H11" s="173" t="e">
        <f t="shared" si="0"/>
        <v>#DIV/0!</v>
      </c>
    </row>
    <row r="12" spans="1:9">
      <c r="A12" s="95">
        <v>5</v>
      </c>
      <c r="B12" s="1" t="s">
        <v>54</v>
      </c>
      <c r="C12" s="169">
        <v>0</v>
      </c>
      <c r="D12" s="170">
        <v>0</v>
      </c>
      <c r="E12" s="169">
        <v>0</v>
      </c>
      <c r="F12" s="169">
        <v>0</v>
      </c>
      <c r="G12" s="171">
        <v>0</v>
      </c>
      <c r="H12" s="173" t="e">
        <f t="shared" si="0"/>
        <v>#DIV/0!</v>
      </c>
    </row>
    <row r="13" spans="1:9">
      <c r="A13" s="95">
        <v>6</v>
      </c>
      <c r="B13" s="1" t="s">
        <v>55</v>
      </c>
      <c r="C13" s="169">
        <v>25793188.379999992</v>
      </c>
      <c r="D13" s="170">
        <v>0</v>
      </c>
      <c r="E13" s="169">
        <v>0</v>
      </c>
      <c r="F13" s="169">
        <v>12208535.870999997</v>
      </c>
      <c r="G13" s="171">
        <v>12208535.870999997</v>
      </c>
      <c r="H13" s="173">
        <f t="shared" si="0"/>
        <v>0.4733240300166412</v>
      </c>
    </row>
    <row r="14" spans="1:9">
      <c r="A14" s="95">
        <v>7</v>
      </c>
      <c r="B14" s="1" t="s">
        <v>56</v>
      </c>
      <c r="C14" s="169">
        <v>471396064.43397868</v>
      </c>
      <c r="D14" s="170">
        <v>66724698.003009215</v>
      </c>
      <c r="E14" s="169">
        <v>21002155.908492003</v>
      </c>
      <c r="F14" s="169">
        <v>492398220.34247071</v>
      </c>
      <c r="G14" s="171">
        <v>482964327.58952069</v>
      </c>
      <c r="H14" s="173">
        <f t="shared" si="0"/>
        <v>0.98084092841280257</v>
      </c>
    </row>
    <row r="15" spans="1:9">
      <c r="A15" s="95">
        <v>8</v>
      </c>
      <c r="B15" s="1" t="s">
        <v>57</v>
      </c>
      <c r="C15" s="169">
        <v>180691547.9799996</v>
      </c>
      <c r="D15" s="170">
        <v>4119338.2000000114</v>
      </c>
      <c r="E15" s="169">
        <v>1216476.3110000053</v>
      </c>
      <c r="F15" s="169">
        <v>136735137.29599974</v>
      </c>
      <c r="G15" s="171">
        <v>135840322.19479972</v>
      </c>
      <c r="H15" s="173">
        <f t="shared" si="0"/>
        <v>0.74675277643329763</v>
      </c>
    </row>
    <row r="16" spans="1:9">
      <c r="A16" s="95">
        <v>9</v>
      </c>
      <c r="B16" s="1" t="s">
        <v>58</v>
      </c>
      <c r="C16" s="169">
        <v>0</v>
      </c>
      <c r="D16" s="170">
        <v>0</v>
      </c>
      <c r="E16" s="169">
        <v>0</v>
      </c>
      <c r="F16" s="169">
        <v>0</v>
      </c>
      <c r="G16" s="171">
        <v>0</v>
      </c>
      <c r="H16" s="173" t="e">
        <f t="shared" si="0"/>
        <v>#DIV/0!</v>
      </c>
    </row>
    <row r="17" spans="1:8">
      <c r="A17" s="95">
        <v>10</v>
      </c>
      <c r="B17" s="1" t="s">
        <v>59</v>
      </c>
      <c r="C17" s="169">
        <v>28630444.814274155</v>
      </c>
      <c r="D17" s="170">
        <v>21597.420000000002</v>
      </c>
      <c r="E17" s="169">
        <v>10798.710000000001</v>
      </c>
      <c r="F17" s="169">
        <v>40781611.617555335</v>
      </c>
      <c r="G17" s="171">
        <v>40781611.617555335</v>
      </c>
      <c r="H17" s="173">
        <f t="shared" si="0"/>
        <v>1.4238771296013011</v>
      </c>
    </row>
    <row r="18" spans="1:8">
      <c r="A18" s="95">
        <v>11</v>
      </c>
      <c r="B18" s="1" t="s">
        <v>60</v>
      </c>
      <c r="C18" s="169">
        <v>0</v>
      </c>
      <c r="D18" s="170">
        <v>0</v>
      </c>
      <c r="E18" s="169">
        <v>0</v>
      </c>
      <c r="F18" s="169">
        <v>0</v>
      </c>
      <c r="G18" s="171">
        <v>0</v>
      </c>
      <c r="H18" s="173" t="e">
        <f t="shared" si="0"/>
        <v>#DIV/0!</v>
      </c>
    </row>
    <row r="19" spans="1:8">
      <c r="A19" s="95">
        <v>12</v>
      </c>
      <c r="B19" s="1" t="s">
        <v>61</v>
      </c>
      <c r="C19" s="169">
        <v>0</v>
      </c>
      <c r="D19" s="170">
        <v>0</v>
      </c>
      <c r="E19" s="169">
        <v>0</v>
      </c>
      <c r="F19" s="169">
        <v>0</v>
      </c>
      <c r="G19" s="171">
        <v>0</v>
      </c>
      <c r="H19" s="173" t="e">
        <f t="shared" si="0"/>
        <v>#DIV/0!</v>
      </c>
    </row>
    <row r="20" spans="1:8">
      <c r="A20" s="95">
        <v>13</v>
      </c>
      <c r="B20" s="1" t="s">
        <v>144</v>
      </c>
      <c r="C20" s="169">
        <v>0</v>
      </c>
      <c r="D20" s="170">
        <v>0</v>
      </c>
      <c r="E20" s="169">
        <v>0</v>
      </c>
      <c r="F20" s="169">
        <v>0</v>
      </c>
      <c r="G20" s="171">
        <v>0</v>
      </c>
      <c r="H20" s="173" t="e">
        <f t="shared" si="0"/>
        <v>#DIV/0!</v>
      </c>
    </row>
    <row r="21" spans="1:8">
      <c r="A21" s="95">
        <v>14</v>
      </c>
      <c r="B21" s="1" t="s">
        <v>63</v>
      </c>
      <c r="C21" s="169">
        <v>128379235.85655597</v>
      </c>
      <c r="D21" s="170">
        <v>367112.85</v>
      </c>
      <c r="E21" s="169">
        <v>99554.078999999998</v>
      </c>
      <c r="F21" s="169">
        <v>116261723.66555597</v>
      </c>
      <c r="G21" s="171">
        <v>113525838.40555596</v>
      </c>
      <c r="H21" s="173">
        <f t="shared" si="0"/>
        <v>0.88361540813467898</v>
      </c>
    </row>
    <row r="22" spans="1:8" ht="13.5" thickBot="1">
      <c r="A22" s="97"/>
      <c r="B22" s="98" t="s">
        <v>64</v>
      </c>
      <c r="C22" s="172">
        <f>SUM(C8:C21)</f>
        <v>911204769.12480843</v>
      </c>
      <c r="D22" s="172">
        <f>SUM(D8:D21)</f>
        <v>71232746.473009229</v>
      </c>
      <c r="E22" s="172">
        <f>SUM(E8:E21)</f>
        <v>22328985.008492008</v>
      </c>
      <c r="F22" s="172">
        <f>SUM(F8:F21)</f>
        <v>861467534.63258183</v>
      </c>
      <c r="G22" s="172">
        <f>SUM(G8:G21)</f>
        <v>848402941.51843166</v>
      </c>
      <c r="H22" s="174">
        <f>G22/(C22+E22)</f>
        <v>0.90880799731349315</v>
      </c>
    </row>
  </sheetData>
  <mergeCells count="6">
    <mergeCell ref="H6:H7"/>
    <mergeCell ref="B6:B7"/>
    <mergeCell ref="C6:C7"/>
    <mergeCell ref="D6:E6"/>
    <mergeCell ref="F6:F7"/>
    <mergeCell ref="G6:G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70" zoomScaleNormal="70" workbookViewId="0">
      <pane xSplit="2" ySplit="6" topLeftCell="C7" activePane="bottomRight" state="frozen"/>
      <selection activeCell="C16" sqref="C16"/>
      <selection pane="topRight" activeCell="C16" sqref="C16"/>
      <selection pane="bottomLeft" activeCell="C16" sqref="C16"/>
      <selection pane="bottomRight" activeCell="C16" sqref="C16"/>
    </sheetView>
  </sheetViews>
  <sheetFormatPr defaultColWidth="9.140625" defaultRowHeight="12.75"/>
  <cols>
    <col min="1" max="1" width="10.5703125" style="164" bestFit="1" customWidth="1"/>
    <col min="2" max="2" width="104.140625" style="164" customWidth="1"/>
    <col min="3" max="11" width="12.7109375" style="164" customWidth="1"/>
    <col min="12" max="16384" width="9.140625" style="164"/>
  </cols>
  <sheetData>
    <row r="1" spans="1:11">
      <c r="A1" s="164" t="s">
        <v>30</v>
      </c>
      <c r="B1" s="3" t="str">
        <f>Info!C2</f>
        <v>JSC " Halyk Bank Georgia"</v>
      </c>
    </row>
    <row r="2" spans="1:11">
      <c r="A2" s="164" t="s">
        <v>31</v>
      </c>
      <c r="B2" s="286">
        <f>'1. key ratios '!B2</f>
        <v>45657</v>
      </c>
      <c r="C2" s="186"/>
      <c r="D2" s="186"/>
    </row>
    <row r="3" spans="1:11">
      <c r="B3" s="186"/>
      <c r="C3" s="186"/>
      <c r="D3" s="186"/>
    </row>
    <row r="4" spans="1:11" ht="13.5" thickBot="1">
      <c r="A4" s="164" t="s">
        <v>146</v>
      </c>
      <c r="B4" s="213" t="s">
        <v>253</v>
      </c>
      <c r="C4" s="186"/>
      <c r="D4" s="186"/>
    </row>
    <row r="5" spans="1:11" ht="30" customHeight="1">
      <c r="A5" s="821"/>
      <c r="B5" s="822"/>
      <c r="C5" s="823" t="s">
        <v>305</v>
      </c>
      <c r="D5" s="823"/>
      <c r="E5" s="823"/>
      <c r="F5" s="823" t="s">
        <v>306</v>
      </c>
      <c r="G5" s="823"/>
      <c r="H5" s="823"/>
      <c r="I5" s="823" t="s">
        <v>307</v>
      </c>
      <c r="J5" s="823"/>
      <c r="K5" s="824"/>
    </row>
    <row r="6" spans="1:11">
      <c r="A6" s="187"/>
      <c r="B6" s="188"/>
      <c r="C6" s="19" t="s">
        <v>32</v>
      </c>
      <c r="D6" s="19" t="s">
        <v>33</v>
      </c>
      <c r="E6" s="19" t="s">
        <v>34</v>
      </c>
      <c r="F6" s="19" t="s">
        <v>32</v>
      </c>
      <c r="G6" s="19" t="s">
        <v>33</v>
      </c>
      <c r="H6" s="19" t="s">
        <v>34</v>
      </c>
      <c r="I6" s="19" t="s">
        <v>32</v>
      </c>
      <c r="J6" s="19" t="s">
        <v>33</v>
      </c>
      <c r="K6" s="19" t="s">
        <v>34</v>
      </c>
    </row>
    <row r="7" spans="1:11">
      <c r="A7" s="189" t="s">
        <v>256</v>
      </c>
      <c r="B7" s="190"/>
      <c r="C7" s="190"/>
      <c r="D7" s="190"/>
      <c r="E7" s="190"/>
      <c r="F7" s="190"/>
      <c r="G7" s="190"/>
      <c r="H7" s="190"/>
      <c r="I7" s="190"/>
      <c r="J7" s="190"/>
      <c r="K7" s="191"/>
    </row>
    <row r="8" spans="1:11">
      <c r="A8" s="192">
        <v>1</v>
      </c>
      <c r="B8" s="193" t="s">
        <v>254</v>
      </c>
      <c r="C8" s="194"/>
      <c r="D8" s="194"/>
      <c r="E8" s="194"/>
      <c r="F8" s="643">
        <v>27409217.506212123</v>
      </c>
      <c r="G8" s="643">
        <v>115433512.03484848</v>
      </c>
      <c r="H8" s="643">
        <v>142842729.54106063</v>
      </c>
      <c r="I8" s="643">
        <v>19836232.44560606</v>
      </c>
      <c r="J8" s="643">
        <v>52068633.277272731</v>
      </c>
      <c r="K8" s="644">
        <v>71904865.722878784</v>
      </c>
    </row>
    <row r="9" spans="1:11">
      <c r="A9" s="189" t="s">
        <v>257</v>
      </c>
      <c r="B9" s="190"/>
      <c r="C9" s="194"/>
      <c r="D9" s="190"/>
      <c r="E9" s="190"/>
      <c r="F9" s="190"/>
      <c r="G9" s="190"/>
      <c r="H9" s="190"/>
      <c r="I9" s="190"/>
      <c r="J9" s="190"/>
      <c r="K9" s="191"/>
    </row>
    <row r="10" spans="1:11">
      <c r="A10" s="195">
        <v>2</v>
      </c>
      <c r="B10" s="196" t="s">
        <v>265</v>
      </c>
      <c r="C10" s="645">
        <v>16924024.523484826</v>
      </c>
      <c r="D10" s="646">
        <v>63071839.295909047</v>
      </c>
      <c r="E10" s="646">
        <v>79995863.819393873</v>
      </c>
      <c r="F10" s="646">
        <v>3856113.8013613597</v>
      </c>
      <c r="G10" s="646">
        <v>14581850.315012574</v>
      </c>
      <c r="H10" s="646">
        <v>18437964.116373934</v>
      </c>
      <c r="I10" s="646">
        <v>907481.91568939283</v>
      </c>
      <c r="J10" s="646">
        <v>3595311.2542666672</v>
      </c>
      <c r="K10" s="647">
        <v>4502793.1699560592</v>
      </c>
    </row>
    <row r="11" spans="1:11">
      <c r="A11" s="195">
        <v>3</v>
      </c>
      <c r="B11" s="196" t="s">
        <v>259</v>
      </c>
      <c r="C11" s="645">
        <v>84820800.2380303</v>
      </c>
      <c r="D11" s="646">
        <v>461698071.85805351</v>
      </c>
      <c r="E11" s="646">
        <v>546518872.09608376</v>
      </c>
      <c r="F11" s="646">
        <v>24436687.290234853</v>
      </c>
      <c r="G11" s="646">
        <v>29570445.486324046</v>
      </c>
      <c r="H11" s="646">
        <v>54007132.776558898</v>
      </c>
      <c r="I11" s="646">
        <v>22944939.570507575</v>
      </c>
      <c r="J11" s="646">
        <v>31750163.859175548</v>
      </c>
      <c r="K11" s="647">
        <v>54695103.429683119</v>
      </c>
    </row>
    <row r="12" spans="1:11">
      <c r="A12" s="195">
        <v>4</v>
      </c>
      <c r="B12" s="196" t="s">
        <v>260</v>
      </c>
      <c r="C12" s="645">
        <v>0</v>
      </c>
      <c r="D12" s="646">
        <v>0</v>
      </c>
      <c r="E12" s="646">
        <v>0</v>
      </c>
      <c r="F12" s="646">
        <v>0</v>
      </c>
      <c r="G12" s="646">
        <v>0</v>
      </c>
      <c r="H12" s="646">
        <v>0</v>
      </c>
      <c r="I12" s="646">
        <v>0</v>
      </c>
      <c r="J12" s="646">
        <v>0</v>
      </c>
      <c r="K12" s="647">
        <v>0</v>
      </c>
    </row>
    <row r="13" spans="1:11">
      <c r="A13" s="195">
        <v>5</v>
      </c>
      <c r="B13" s="196" t="s">
        <v>268</v>
      </c>
      <c r="C13" s="645">
        <v>42348054.663787864</v>
      </c>
      <c r="D13" s="646">
        <v>46669699.096212141</v>
      </c>
      <c r="E13" s="646">
        <v>89017753.75999999</v>
      </c>
      <c r="F13" s="646">
        <v>3634469.1473431825</v>
      </c>
      <c r="G13" s="646">
        <v>16956165.863536362</v>
      </c>
      <c r="H13" s="646">
        <v>20590635.010879543</v>
      </c>
      <c r="I13" s="646">
        <v>1270317.4748787878</v>
      </c>
      <c r="J13" s="646">
        <v>4380524.0139393946</v>
      </c>
      <c r="K13" s="647">
        <v>5650841.4888181826</v>
      </c>
    </row>
    <row r="14" spans="1:11">
      <c r="A14" s="195">
        <v>6</v>
      </c>
      <c r="B14" s="196" t="s">
        <v>300</v>
      </c>
      <c r="C14" s="645">
        <v>0</v>
      </c>
      <c r="D14" s="646">
        <v>0</v>
      </c>
      <c r="E14" s="646">
        <v>0</v>
      </c>
      <c r="F14" s="646">
        <v>0</v>
      </c>
      <c r="G14" s="646">
        <v>0</v>
      </c>
      <c r="H14" s="646">
        <v>0</v>
      </c>
      <c r="I14" s="646">
        <v>0</v>
      </c>
      <c r="J14" s="646">
        <v>0</v>
      </c>
      <c r="K14" s="647">
        <v>0</v>
      </c>
    </row>
    <row r="15" spans="1:11">
      <c r="A15" s="195">
        <v>7</v>
      </c>
      <c r="B15" s="196" t="s">
        <v>301</v>
      </c>
      <c r="C15" s="645">
        <v>6814922.9472727282</v>
      </c>
      <c r="D15" s="646">
        <v>90897270.272424236</v>
      </c>
      <c r="E15" s="646">
        <v>97712193.219696984</v>
      </c>
      <c r="F15" s="646">
        <v>1663328.0212121212</v>
      </c>
      <c r="G15" s="646">
        <v>16949158.213333335</v>
      </c>
      <c r="H15" s="646">
        <v>18612486.234545454</v>
      </c>
      <c r="I15" s="646">
        <v>1663328.0212121212</v>
      </c>
      <c r="J15" s="646">
        <v>16949158.213333335</v>
      </c>
      <c r="K15" s="647">
        <v>18612486.234545454</v>
      </c>
    </row>
    <row r="16" spans="1:11">
      <c r="A16" s="195">
        <v>8</v>
      </c>
      <c r="B16" s="197" t="s">
        <v>261</v>
      </c>
      <c r="C16" s="645">
        <v>150907802.3725757</v>
      </c>
      <c r="D16" s="646">
        <v>662336880.52259886</v>
      </c>
      <c r="E16" s="646">
        <v>813244682.89517462</v>
      </c>
      <c r="F16" s="646">
        <v>33590598.260151513</v>
      </c>
      <c r="G16" s="646">
        <v>78057619.878206313</v>
      </c>
      <c r="H16" s="646">
        <v>111648218.13835783</v>
      </c>
      <c r="I16" s="646">
        <v>26786066.982287876</v>
      </c>
      <c r="J16" s="646">
        <v>56675157.340714946</v>
      </c>
      <c r="K16" s="647">
        <v>83461224.323002815</v>
      </c>
    </row>
    <row r="17" spans="1:11">
      <c r="A17" s="189" t="s">
        <v>258</v>
      </c>
      <c r="B17" s="190"/>
      <c r="C17" s="190"/>
      <c r="D17" s="190"/>
      <c r="E17" s="190"/>
      <c r="F17" s="190"/>
      <c r="G17" s="190"/>
      <c r="H17" s="190"/>
      <c r="I17" s="190"/>
      <c r="J17" s="190"/>
      <c r="K17" s="191"/>
    </row>
    <row r="18" spans="1:11">
      <c r="A18" s="195">
        <v>9</v>
      </c>
      <c r="B18" s="196" t="s">
        <v>264</v>
      </c>
      <c r="C18" s="645">
        <v>0</v>
      </c>
      <c r="D18" s="646">
        <v>0</v>
      </c>
      <c r="E18" s="646">
        <v>0</v>
      </c>
      <c r="F18" s="646">
        <v>0</v>
      </c>
      <c r="G18" s="646">
        <v>0</v>
      </c>
      <c r="H18" s="646">
        <v>0</v>
      </c>
      <c r="I18" s="646">
        <v>0</v>
      </c>
      <c r="J18" s="646">
        <v>0</v>
      </c>
      <c r="K18" s="647">
        <v>0</v>
      </c>
    </row>
    <row r="19" spans="1:11">
      <c r="A19" s="195">
        <v>10</v>
      </c>
      <c r="B19" s="196" t="s">
        <v>302</v>
      </c>
      <c r="C19" s="645">
        <v>202056002.64949647</v>
      </c>
      <c r="D19" s="646">
        <v>461135627.7395345</v>
      </c>
      <c r="E19" s="646">
        <v>663191630.38903093</v>
      </c>
      <c r="F19" s="646">
        <v>1590897.7840794344</v>
      </c>
      <c r="G19" s="646">
        <v>2563106.2526108781</v>
      </c>
      <c r="H19" s="646">
        <v>4154004.0366903124</v>
      </c>
      <c r="I19" s="646">
        <v>9163882.8446854949</v>
      </c>
      <c r="J19" s="646">
        <v>66336196.101095729</v>
      </c>
      <c r="K19" s="647">
        <v>75500078.945781231</v>
      </c>
    </row>
    <row r="20" spans="1:11">
      <c r="A20" s="195">
        <v>11</v>
      </c>
      <c r="B20" s="196" t="s">
        <v>263</v>
      </c>
      <c r="C20" s="645">
        <v>76075602.810454533</v>
      </c>
      <c r="D20" s="646">
        <v>1109897.8477272731</v>
      </c>
      <c r="E20" s="646">
        <v>77185500.658181831</v>
      </c>
      <c r="F20" s="646">
        <v>15693278.677272728</v>
      </c>
      <c r="G20" s="646">
        <v>0</v>
      </c>
      <c r="H20" s="646">
        <v>15693278.677272728</v>
      </c>
      <c r="I20" s="646">
        <v>15693278.677272728</v>
      </c>
      <c r="J20" s="646">
        <v>0</v>
      </c>
      <c r="K20" s="647">
        <v>15693278.677272728</v>
      </c>
    </row>
    <row r="21" spans="1:11" ht="13.5" thickBot="1">
      <c r="A21" s="198">
        <v>12</v>
      </c>
      <c r="B21" s="199" t="s">
        <v>262</v>
      </c>
      <c r="C21" s="648">
        <v>278131605.45995098</v>
      </c>
      <c r="D21" s="649">
        <v>462245525.5872618</v>
      </c>
      <c r="E21" s="648">
        <v>740377131.04721272</v>
      </c>
      <c r="F21" s="649">
        <v>17284176.461352162</v>
      </c>
      <c r="G21" s="649">
        <v>2563106.2526108781</v>
      </c>
      <c r="H21" s="649">
        <v>19847282.713963039</v>
      </c>
      <c r="I21" s="649">
        <v>24857161.521958224</v>
      </c>
      <c r="J21" s="649">
        <v>66336196.101095729</v>
      </c>
      <c r="K21" s="650">
        <v>91193357.623053953</v>
      </c>
    </row>
    <row r="22" spans="1:11" ht="38.25" customHeight="1" thickBot="1">
      <c r="A22" s="200"/>
      <c r="B22" s="201"/>
      <c r="C22" s="201"/>
      <c r="D22" s="201"/>
      <c r="E22" s="201"/>
      <c r="F22" s="825" t="s">
        <v>304</v>
      </c>
      <c r="G22" s="823"/>
      <c r="H22" s="823"/>
      <c r="I22" s="825" t="s">
        <v>269</v>
      </c>
      <c r="J22" s="823"/>
      <c r="K22" s="824"/>
    </row>
    <row r="23" spans="1:11">
      <c r="A23" s="202">
        <v>13</v>
      </c>
      <c r="B23" s="203" t="s">
        <v>254</v>
      </c>
      <c r="C23" s="204"/>
      <c r="D23" s="204"/>
      <c r="E23" s="204"/>
      <c r="F23" s="651">
        <v>27409217.506212123</v>
      </c>
      <c r="G23" s="651">
        <v>115433512.03484848</v>
      </c>
      <c r="H23" s="651">
        <v>142842729.54106063</v>
      </c>
      <c r="I23" s="651">
        <v>19836232.44560606</v>
      </c>
      <c r="J23" s="651">
        <v>52068633.277272731</v>
      </c>
      <c r="K23" s="652">
        <v>71904865.722878784</v>
      </c>
    </row>
    <row r="24" spans="1:11" ht="13.5" thickBot="1">
      <c r="A24" s="205">
        <v>14</v>
      </c>
      <c r="B24" s="206" t="s">
        <v>266</v>
      </c>
      <c r="C24" s="207"/>
      <c r="D24" s="208"/>
      <c r="E24" s="209"/>
      <c r="F24" s="653">
        <v>16306421.798799351</v>
      </c>
      <c r="G24" s="653">
        <v>75494513.625595436</v>
      </c>
      <c r="H24" s="653">
        <v>91800935.424394786</v>
      </c>
      <c r="I24" s="653">
        <v>6696516.7455719691</v>
      </c>
      <c r="J24" s="653">
        <v>14168789.335178737</v>
      </c>
      <c r="K24" s="654">
        <v>20865306.080750704</v>
      </c>
    </row>
    <row r="25" spans="1:11" ht="13.5" thickBot="1">
      <c r="A25" s="210">
        <v>15</v>
      </c>
      <c r="B25" s="211" t="s">
        <v>267</v>
      </c>
      <c r="C25" s="212"/>
      <c r="D25" s="212"/>
      <c r="E25" s="212"/>
      <c r="F25" s="655">
        <v>1.6808848590087542</v>
      </c>
      <c r="G25" s="655">
        <v>1.5290317996791789</v>
      </c>
      <c r="H25" s="655">
        <v>1.5560051635715926</v>
      </c>
      <c r="I25" s="655">
        <v>2.962171707958865</v>
      </c>
      <c r="J25" s="655">
        <v>3.6748823096688308</v>
      </c>
      <c r="K25" s="656">
        <v>3.4461447842940891</v>
      </c>
    </row>
    <row r="27" spans="1:11" ht="25.5">
      <c r="B27" s="185" t="s">
        <v>303</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zoomScale="55" zoomScaleNormal="55" workbookViewId="0">
      <pane xSplit="1" ySplit="5" topLeftCell="B6" activePane="bottomRight" state="frozen"/>
      <selection activeCell="C16" sqref="C16"/>
      <selection pane="topRight" activeCell="C16" sqref="C16"/>
      <selection pane="bottomLeft" activeCell="C16" sqref="C16"/>
      <selection pane="bottomRight" activeCell="C16" sqref="C16"/>
    </sheetView>
  </sheetViews>
  <sheetFormatPr defaultColWidth="9.140625" defaultRowHeight="12.75"/>
  <cols>
    <col min="1" max="1" width="10.5703125" style="4" bestFit="1" customWidth="1"/>
    <col min="2" max="2" width="95" style="4" customWidth="1"/>
    <col min="3" max="3" width="15" style="4" bestFit="1" customWidth="1"/>
    <col min="4" max="4" width="16.85546875" style="4" customWidth="1"/>
    <col min="5" max="5" width="18.28515625" style="4" bestFit="1" customWidth="1"/>
    <col min="6" max="13" width="12.7109375" style="4" customWidth="1"/>
    <col min="14" max="14" width="31" style="4" bestFit="1" customWidth="1"/>
    <col min="15" max="16384" width="9.140625" style="17"/>
  </cols>
  <sheetData>
    <row r="1" spans="1:14">
      <c r="A1" s="4" t="s">
        <v>30</v>
      </c>
      <c r="B1" s="3" t="str">
        <f>Info!C2</f>
        <v>JSC " Halyk Bank Georgia"</v>
      </c>
    </row>
    <row r="2" spans="1:14" ht="14.25" customHeight="1">
      <c r="A2" s="4" t="s">
        <v>31</v>
      </c>
      <c r="B2" s="286">
        <f>'1. key ratios '!B2</f>
        <v>45657</v>
      </c>
    </row>
    <row r="3" spans="1:14" ht="14.25" customHeight="1"/>
    <row r="4" spans="1:14" ht="13.5" thickBot="1">
      <c r="A4" s="4" t="s">
        <v>162</v>
      </c>
      <c r="B4" s="137" t="s">
        <v>28</v>
      </c>
    </row>
    <row r="5" spans="1:14" s="103" customFormat="1">
      <c r="A5" s="99"/>
      <c r="B5" s="100"/>
      <c r="C5" s="101" t="s">
        <v>0</v>
      </c>
      <c r="D5" s="101" t="s">
        <v>1</v>
      </c>
      <c r="E5" s="101" t="s">
        <v>2</v>
      </c>
      <c r="F5" s="101" t="s">
        <v>3</v>
      </c>
      <c r="G5" s="101" t="s">
        <v>4</v>
      </c>
      <c r="H5" s="101" t="s">
        <v>5</v>
      </c>
      <c r="I5" s="101" t="s">
        <v>8</v>
      </c>
      <c r="J5" s="101" t="s">
        <v>9</v>
      </c>
      <c r="K5" s="101" t="s">
        <v>10</v>
      </c>
      <c r="L5" s="101" t="s">
        <v>11</v>
      </c>
      <c r="M5" s="101" t="s">
        <v>12</v>
      </c>
      <c r="N5" s="102" t="s">
        <v>13</v>
      </c>
    </row>
    <row r="6" spans="1:14" ht="25.5">
      <c r="A6" s="104"/>
      <c r="B6" s="105"/>
      <c r="C6" s="106" t="s">
        <v>161</v>
      </c>
      <c r="D6" s="107" t="s">
        <v>160</v>
      </c>
      <c r="E6" s="108" t="s">
        <v>159</v>
      </c>
      <c r="F6" s="109">
        <v>0</v>
      </c>
      <c r="G6" s="109">
        <v>0.2</v>
      </c>
      <c r="H6" s="109">
        <v>0.35</v>
      </c>
      <c r="I6" s="109">
        <v>0.5</v>
      </c>
      <c r="J6" s="109">
        <v>0.75</v>
      </c>
      <c r="K6" s="109">
        <v>1</v>
      </c>
      <c r="L6" s="109">
        <v>1.5</v>
      </c>
      <c r="M6" s="109">
        <v>2.5</v>
      </c>
      <c r="N6" s="136" t="s">
        <v>168</v>
      </c>
    </row>
    <row r="7" spans="1:14" ht="15">
      <c r="A7" s="110">
        <v>1</v>
      </c>
      <c r="B7" s="111" t="s">
        <v>158</v>
      </c>
      <c r="C7" s="657">
        <f>SUM(C8:C13)</f>
        <v>45314619.5</v>
      </c>
      <c r="D7" s="105"/>
      <c r="E7" s="657">
        <f t="shared" ref="E7:M7" si="0">SUM(E8:E13)</f>
        <v>906292.39</v>
      </c>
      <c r="F7" s="658">
        <f>SUM(F8:F13)</f>
        <v>0</v>
      </c>
      <c r="G7" s="658">
        <f t="shared" si="0"/>
        <v>0</v>
      </c>
      <c r="H7" s="658">
        <f t="shared" si="0"/>
        <v>0</v>
      </c>
      <c r="I7" s="658">
        <f t="shared" si="0"/>
        <v>0</v>
      </c>
      <c r="J7" s="658">
        <f t="shared" si="0"/>
        <v>0</v>
      </c>
      <c r="K7" s="658">
        <f t="shared" si="0"/>
        <v>906292.39</v>
      </c>
      <c r="L7" s="658">
        <f t="shared" si="0"/>
        <v>0</v>
      </c>
      <c r="M7" s="658">
        <f t="shared" si="0"/>
        <v>0</v>
      </c>
      <c r="N7" s="660">
        <f>SUM(N8:N13)</f>
        <v>906292.39</v>
      </c>
    </row>
    <row r="8" spans="1:14" ht="14.25">
      <c r="A8" s="110">
        <v>1.1000000000000001</v>
      </c>
      <c r="B8" s="112" t="s">
        <v>156</v>
      </c>
      <c r="C8" s="658">
        <v>45314619.5</v>
      </c>
      <c r="D8" s="113">
        <v>0.02</v>
      </c>
      <c r="E8" s="657">
        <f>C8*D8</f>
        <v>906292.39</v>
      </c>
      <c r="F8" s="658">
        <v>0</v>
      </c>
      <c r="G8" s="658">
        <v>0</v>
      </c>
      <c r="H8" s="658">
        <v>0</v>
      </c>
      <c r="I8" s="658">
        <v>0</v>
      </c>
      <c r="J8" s="658">
        <v>0</v>
      </c>
      <c r="K8" s="658">
        <v>906292.39</v>
      </c>
      <c r="L8" s="658">
        <v>0</v>
      </c>
      <c r="M8" s="658">
        <v>0</v>
      </c>
      <c r="N8" s="660">
        <f>SUMPRODUCT($F$6:$M$6,F8:M8)</f>
        <v>906292.39</v>
      </c>
    </row>
    <row r="9" spans="1:14" ht="14.25">
      <c r="A9" s="110">
        <v>1.2</v>
      </c>
      <c r="B9" s="112" t="s">
        <v>155</v>
      </c>
      <c r="C9" s="658">
        <v>0</v>
      </c>
      <c r="D9" s="113">
        <v>0.05</v>
      </c>
      <c r="E9" s="657">
        <f>C9*D9</f>
        <v>0</v>
      </c>
      <c r="F9" s="658">
        <v>0</v>
      </c>
      <c r="G9" s="658">
        <v>0</v>
      </c>
      <c r="H9" s="658">
        <v>0</v>
      </c>
      <c r="I9" s="658">
        <v>0</v>
      </c>
      <c r="J9" s="658">
        <v>0</v>
      </c>
      <c r="K9" s="658">
        <v>0</v>
      </c>
      <c r="L9" s="658">
        <v>0</v>
      </c>
      <c r="M9" s="658">
        <v>0</v>
      </c>
      <c r="N9" s="660">
        <f t="shared" ref="N9:N12" si="1">SUMPRODUCT($F$6:$M$6,F9:M9)</f>
        <v>0</v>
      </c>
    </row>
    <row r="10" spans="1:14" ht="14.25">
      <c r="A10" s="110">
        <v>1.3</v>
      </c>
      <c r="B10" s="112" t="s">
        <v>154</v>
      </c>
      <c r="C10" s="658">
        <v>0</v>
      </c>
      <c r="D10" s="113">
        <v>0.08</v>
      </c>
      <c r="E10" s="657">
        <f>C10*D10</f>
        <v>0</v>
      </c>
      <c r="F10" s="658">
        <v>0</v>
      </c>
      <c r="G10" s="658">
        <v>0</v>
      </c>
      <c r="H10" s="658">
        <v>0</v>
      </c>
      <c r="I10" s="658">
        <v>0</v>
      </c>
      <c r="J10" s="658">
        <v>0</v>
      </c>
      <c r="K10" s="658">
        <v>0</v>
      </c>
      <c r="L10" s="658">
        <v>0</v>
      </c>
      <c r="M10" s="658">
        <v>0</v>
      </c>
      <c r="N10" s="660">
        <f>SUMPRODUCT($F$6:$M$6,F10:M10)</f>
        <v>0</v>
      </c>
    </row>
    <row r="11" spans="1:14" ht="14.25">
      <c r="A11" s="110">
        <v>1.4</v>
      </c>
      <c r="B11" s="112" t="s">
        <v>153</v>
      </c>
      <c r="C11" s="658">
        <v>0</v>
      </c>
      <c r="D11" s="113">
        <v>0.11</v>
      </c>
      <c r="E11" s="657">
        <f>C11*D11</f>
        <v>0</v>
      </c>
      <c r="F11" s="658">
        <v>0</v>
      </c>
      <c r="G11" s="658">
        <v>0</v>
      </c>
      <c r="H11" s="658">
        <v>0</v>
      </c>
      <c r="I11" s="658">
        <v>0</v>
      </c>
      <c r="J11" s="658">
        <v>0</v>
      </c>
      <c r="K11" s="658">
        <v>0</v>
      </c>
      <c r="L11" s="658">
        <v>0</v>
      </c>
      <c r="M11" s="658">
        <v>0</v>
      </c>
      <c r="N11" s="660">
        <f t="shared" si="1"/>
        <v>0</v>
      </c>
    </row>
    <row r="12" spans="1:14" ht="14.25">
      <c r="A12" s="110">
        <v>1.5</v>
      </c>
      <c r="B12" s="112" t="s">
        <v>152</v>
      </c>
      <c r="C12" s="658">
        <v>0</v>
      </c>
      <c r="D12" s="113">
        <v>0.14000000000000001</v>
      </c>
      <c r="E12" s="657">
        <f>C12*D12</f>
        <v>0</v>
      </c>
      <c r="F12" s="658">
        <v>0</v>
      </c>
      <c r="G12" s="658">
        <v>0</v>
      </c>
      <c r="H12" s="658">
        <v>0</v>
      </c>
      <c r="I12" s="658">
        <v>0</v>
      </c>
      <c r="J12" s="658">
        <v>0</v>
      </c>
      <c r="K12" s="658">
        <v>0</v>
      </c>
      <c r="L12" s="658">
        <v>0</v>
      </c>
      <c r="M12" s="658">
        <v>0</v>
      </c>
      <c r="N12" s="660">
        <f t="shared" si="1"/>
        <v>0</v>
      </c>
    </row>
    <row r="13" spans="1:14" ht="14.25">
      <c r="A13" s="110">
        <v>1.6</v>
      </c>
      <c r="B13" s="114" t="s">
        <v>151</v>
      </c>
      <c r="C13" s="658">
        <v>0</v>
      </c>
      <c r="D13" s="115"/>
      <c r="E13" s="658"/>
      <c r="F13" s="658">
        <v>0</v>
      </c>
      <c r="G13" s="658">
        <v>0</v>
      </c>
      <c r="H13" s="658">
        <v>0</v>
      </c>
      <c r="I13" s="658">
        <v>0</v>
      </c>
      <c r="J13" s="658">
        <v>0</v>
      </c>
      <c r="K13" s="658">
        <v>0</v>
      </c>
      <c r="L13" s="658">
        <v>0</v>
      </c>
      <c r="M13" s="658">
        <v>0</v>
      </c>
      <c r="N13" s="660">
        <f>SUMPRODUCT($F$6:$M$6,F13:M13)</f>
        <v>0</v>
      </c>
    </row>
    <row r="14" spans="1:14" ht="15">
      <c r="A14" s="110">
        <v>2</v>
      </c>
      <c r="B14" s="116" t="s">
        <v>157</v>
      </c>
      <c r="C14" s="657">
        <f>SUM(C15:C20)</f>
        <v>0</v>
      </c>
      <c r="D14" s="105"/>
      <c r="E14" s="657">
        <f t="shared" ref="E14:M14" si="2">SUM(E15:E20)</f>
        <v>0</v>
      </c>
      <c r="F14" s="658">
        <f t="shared" si="2"/>
        <v>0</v>
      </c>
      <c r="G14" s="658">
        <f t="shared" si="2"/>
        <v>0</v>
      </c>
      <c r="H14" s="658">
        <f t="shared" si="2"/>
        <v>0</v>
      </c>
      <c r="I14" s="658">
        <f t="shared" si="2"/>
        <v>0</v>
      </c>
      <c r="J14" s="658">
        <f t="shared" si="2"/>
        <v>0</v>
      </c>
      <c r="K14" s="658">
        <f t="shared" si="2"/>
        <v>0</v>
      </c>
      <c r="L14" s="658">
        <f t="shared" si="2"/>
        <v>0</v>
      </c>
      <c r="M14" s="658">
        <f t="shared" si="2"/>
        <v>0</v>
      </c>
      <c r="N14" s="660">
        <f>SUM(N15:N20)</f>
        <v>0</v>
      </c>
    </row>
    <row r="15" spans="1:14" ht="14.25">
      <c r="A15" s="110">
        <v>2.1</v>
      </c>
      <c r="B15" s="114" t="s">
        <v>156</v>
      </c>
      <c r="C15" s="658">
        <v>0</v>
      </c>
      <c r="D15" s="113">
        <v>5.0000000000000001E-3</v>
      </c>
      <c r="E15" s="657">
        <f>C15*D15</f>
        <v>0</v>
      </c>
      <c r="F15" s="658">
        <v>0</v>
      </c>
      <c r="G15" s="658">
        <v>0</v>
      </c>
      <c r="H15" s="658">
        <v>0</v>
      </c>
      <c r="I15" s="658">
        <v>0</v>
      </c>
      <c r="J15" s="658">
        <v>0</v>
      </c>
      <c r="K15" s="658">
        <v>0</v>
      </c>
      <c r="L15" s="658">
        <v>0</v>
      </c>
      <c r="M15" s="658">
        <v>0</v>
      </c>
      <c r="N15" s="660">
        <f>SUMPRODUCT($F$6:$M$6,F15:M15)</f>
        <v>0</v>
      </c>
    </row>
    <row r="16" spans="1:14" ht="14.25">
      <c r="A16" s="110">
        <v>2.2000000000000002</v>
      </c>
      <c r="B16" s="114" t="s">
        <v>155</v>
      </c>
      <c r="C16" s="658">
        <v>0</v>
      </c>
      <c r="D16" s="113">
        <v>0.01</v>
      </c>
      <c r="E16" s="657">
        <f>C16*D16</f>
        <v>0</v>
      </c>
      <c r="F16" s="658">
        <v>0</v>
      </c>
      <c r="G16" s="658">
        <v>0</v>
      </c>
      <c r="H16" s="658">
        <v>0</v>
      </c>
      <c r="I16" s="658">
        <v>0</v>
      </c>
      <c r="J16" s="658">
        <v>0</v>
      </c>
      <c r="K16" s="658">
        <v>0</v>
      </c>
      <c r="L16" s="658">
        <v>0</v>
      </c>
      <c r="M16" s="658">
        <v>0</v>
      </c>
      <c r="N16" s="660">
        <f t="shared" ref="N16:N20" si="3">SUMPRODUCT($F$6:$M$6,F16:M16)</f>
        <v>0</v>
      </c>
    </row>
    <row r="17" spans="1:14" ht="14.25">
      <c r="A17" s="110">
        <v>2.2999999999999998</v>
      </c>
      <c r="B17" s="114" t="s">
        <v>154</v>
      </c>
      <c r="C17" s="658">
        <v>0</v>
      </c>
      <c r="D17" s="113">
        <v>0.02</v>
      </c>
      <c r="E17" s="657">
        <f>C17*D17</f>
        <v>0</v>
      </c>
      <c r="F17" s="658">
        <v>0</v>
      </c>
      <c r="G17" s="658">
        <v>0</v>
      </c>
      <c r="H17" s="658">
        <v>0</v>
      </c>
      <c r="I17" s="658">
        <v>0</v>
      </c>
      <c r="J17" s="658">
        <v>0</v>
      </c>
      <c r="K17" s="658">
        <v>0</v>
      </c>
      <c r="L17" s="658">
        <v>0</v>
      </c>
      <c r="M17" s="658">
        <v>0</v>
      </c>
      <c r="N17" s="660">
        <f t="shared" si="3"/>
        <v>0</v>
      </c>
    </row>
    <row r="18" spans="1:14" ht="14.25">
      <c r="A18" s="110">
        <v>2.4</v>
      </c>
      <c r="B18" s="114" t="s">
        <v>153</v>
      </c>
      <c r="C18" s="658">
        <v>0</v>
      </c>
      <c r="D18" s="113">
        <v>0.03</v>
      </c>
      <c r="E18" s="657">
        <f>C18*D18</f>
        <v>0</v>
      </c>
      <c r="F18" s="658">
        <v>0</v>
      </c>
      <c r="G18" s="658">
        <v>0</v>
      </c>
      <c r="H18" s="658">
        <v>0</v>
      </c>
      <c r="I18" s="658">
        <v>0</v>
      </c>
      <c r="J18" s="658">
        <v>0</v>
      </c>
      <c r="K18" s="658">
        <v>0</v>
      </c>
      <c r="L18" s="658">
        <v>0</v>
      </c>
      <c r="M18" s="658">
        <v>0</v>
      </c>
      <c r="N18" s="660">
        <f t="shared" si="3"/>
        <v>0</v>
      </c>
    </row>
    <row r="19" spans="1:14" ht="14.25">
      <c r="A19" s="110">
        <v>2.5</v>
      </c>
      <c r="B19" s="114" t="s">
        <v>152</v>
      </c>
      <c r="C19" s="658">
        <v>0</v>
      </c>
      <c r="D19" s="113">
        <v>0.04</v>
      </c>
      <c r="E19" s="657">
        <f>C19*D19</f>
        <v>0</v>
      </c>
      <c r="F19" s="658">
        <v>0</v>
      </c>
      <c r="G19" s="658">
        <v>0</v>
      </c>
      <c r="H19" s="658">
        <v>0</v>
      </c>
      <c r="I19" s="658">
        <v>0</v>
      </c>
      <c r="J19" s="658">
        <v>0</v>
      </c>
      <c r="K19" s="658">
        <v>0</v>
      </c>
      <c r="L19" s="658">
        <v>0</v>
      </c>
      <c r="M19" s="658">
        <v>0</v>
      </c>
      <c r="N19" s="660">
        <f t="shared" si="3"/>
        <v>0</v>
      </c>
    </row>
    <row r="20" spans="1:14" ht="14.25">
      <c r="A20" s="110">
        <v>2.6</v>
      </c>
      <c r="B20" s="114" t="s">
        <v>151</v>
      </c>
      <c r="C20" s="658">
        <v>0</v>
      </c>
      <c r="D20" s="115"/>
      <c r="E20" s="661"/>
      <c r="F20" s="658">
        <v>0</v>
      </c>
      <c r="G20" s="658">
        <v>0</v>
      </c>
      <c r="H20" s="658">
        <v>0</v>
      </c>
      <c r="I20" s="658">
        <v>0</v>
      </c>
      <c r="J20" s="658">
        <v>0</v>
      </c>
      <c r="K20" s="658">
        <v>0</v>
      </c>
      <c r="L20" s="658">
        <v>0</v>
      </c>
      <c r="M20" s="658">
        <v>0</v>
      </c>
      <c r="N20" s="660">
        <f t="shared" si="3"/>
        <v>0</v>
      </c>
    </row>
    <row r="21" spans="1:14" ht="15.75" thickBot="1">
      <c r="A21" s="117"/>
      <c r="B21" s="118" t="s">
        <v>64</v>
      </c>
      <c r="C21" s="659">
        <f>C14+C7</f>
        <v>45314619.5</v>
      </c>
      <c r="D21" s="119"/>
      <c r="E21" s="659">
        <f>E14+E7</f>
        <v>906292.39</v>
      </c>
      <c r="F21" s="662">
        <f>F7+F14</f>
        <v>0</v>
      </c>
      <c r="G21" s="662">
        <f t="shared" ref="G21:L21" si="4">G7+G14</f>
        <v>0</v>
      </c>
      <c r="H21" s="662">
        <f t="shared" si="4"/>
        <v>0</v>
      </c>
      <c r="I21" s="662">
        <f t="shared" si="4"/>
        <v>0</v>
      </c>
      <c r="J21" s="662">
        <f t="shared" si="4"/>
        <v>0</v>
      </c>
      <c r="K21" s="662">
        <f t="shared" si="4"/>
        <v>906292.39</v>
      </c>
      <c r="L21" s="662">
        <f t="shared" si="4"/>
        <v>0</v>
      </c>
      <c r="M21" s="662">
        <f>M7+M14</f>
        <v>0</v>
      </c>
      <c r="N21" s="663">
        <f>N14+N7</f>
        <v>906292.39</v>
      </c>
    </row>
    <row r="22" spans="1:14">
      <c r="E22" s="120"/>
      <c r="F22" s="120"/>
      <c r="G22" s="120"/>
      <c r="H22" s="120"/>
      <c r="I22" s="120"/>
      <c r="J22" s="120"/>
      <c r="K22" s="120"/>
      <c r="L22" s="120"/>
      <c r="M22" s="120"/>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zoomScale="90" zoomScaleNormal="90" workbookViewId="0">
      <selection activeCell="C16" sqref="C16"/>
    </sheetView>
  </sheetViews>
  <sheetFormatPr defaultRowHeight="15"/>
  <cols>
    <col min="1" max="1" width="11.42578125" customWidth="1"/>
    <col min="2" max="2" width="76.85546875" style="232" customWidth="1"/>
    <col min="3" max="3" width="22.85546875" customWidth="1"/>
  </cols>
  <sheetData>
    <row r="1" spans="1:3">
      <c r="A1" s="2" t="s">
        <v>30</v>
      </c>
      <c r="B1" s="3" t="str">
        <f>Info!C2</f>
        <v>JSC " Halyk Bank Georgia"</v>
      </c>
    </row>
    <row r="2" spans="1:3">
      <c r="A2" s="2" t="s">
        <v>31</v>
      </c>
      <c r="B2" s="286">
        <f>'1. key ratios '!B2</f>
        <v>45657</v>
      </c>
    </row>
    <row r="3" spans="1:3">
      <c r="A3" s="4"/>
      <c r="B3"/>
    </row>
    <row r="4" spans="1:3">
      <c r="A4" s="4" t="s">
        <v>308</v>
      </c>
      <c r="B4" t="s">
        <v>309</v>
      </c>
    </row>
    <row r="5" spans="1:3">
      <c r="A5" s="233" t="s">
        <v>310</v>
      </c>
      <c r="B5" s="234"/>
      <c r="C5" s="235"/>
    </row>
    <row r="6" spans="1:3" ht="24">
      <c r="A6" s="236">
        <v>1</v>
      </c>
      <c r="B6" s="237" t="s">
        <v>361</v>
      </c>
      <c r="C6" s="238">
        <v>917083357.06480849</v>
      </c>
    </row>
    <row r="7" spans="1:3">
      <c r="A7" s="236">
        <v>2</v>
      </c>
      <c r="B7" s="237" t="s">
        <v>311</v>
      </c>
      <c r="C7" s="238">
        <v>-7915955.9899999984</v>
      </c>
    </row>
    <row r="8" spans="1:3" ht="24">
      <c r="A8" s="239">
        <v>3</v>
      </c>
      <c r="B8" s="240" t="s">
        <v>312</v>
      </c>
      <c r="C8" s="238">
        <f>C6+C7</f>
        <v>909167401.07480848</v>
      </c>
    </row>
    <row r="9" spans="1:3">
      <c r="A9" s="233" t="s">
        <v>313</v>
      </c>
      <c r="B9" s="234"/>
      <c r="C9" s="238">
        <f>C7+C8</f>
        <v>901251445.08480847</v>
      </c>
    </row>
    <row r="10" spans="1:3" ht="24">
      <c r="A10" s="242">
        <v>4</v>
      </c>
      <c r="B10" s="243" t="s">
        <v>314</v>
      </c>
      <c r="C10" s="238">
        <v>0</v>
      </c>
    </row>
    <row r="11" spans="1:3">
      <c r="A11" s="242">
        <v>5</v>
      </c>
      <c r="B11" s="244" t="s">
        <v>315</v>
      </c>
      <c r="C11" s="238">
        <v>0</v>
      </c>
    </row>
    <row r="12" spans="1:3">
      <c r="A12" s="242" t="s">
        <v>316</v>
      </c>
      <c r="B12" s="244" t="s">
        <v>317</v>
      </c>
      <c r="C12" s="238">
        <v>906292.39</v>
      </c>
    </row>
    <row r="13" spans="1:3" ht="24">
      <c r="A13" s="245">
        <v>6</v>
      </c>
      <c r="B13" s="243" t="s">
        <v>318</v>
      </c>
      <c r="C13" s="238">
        <v>0</v>
      </c>
    </row>
    <row r="14" spans="1:3">
      <c r="A14" s="245">
        <v>7</v>
      </c>
      <c r="B14" s="246" t="s">
        <v>319</v>
      </c>
      <c r="C14" s="238">
        <v>0</v>
      </c>
    </row>
    <row r="15" spans="1:3">
      <c r="A15" s="247">
        <v>8</v>
      </c>
      <c r="B15" s="248" t="s">
        <v>320</v>
      </c>
      <c r="C15" s="238">
        <v>0</v>
      </c>
    </row>
    <row r="16" spans="1:3">
      <c r="A16" s="245">
        <v>9</v>
      </c>
      <c r="B16" s="246" t="s">
        <v>321</v>
      </c>
      <c r="C16" s="238">
        <v>0</v>
      </c>
    </row>
    <row r="17" spans="1:3">
      <c r="A17" s="245">
        <v>10</v>
      </c>
      <c r="B17" s="246" t="s">
        <v>322</v>
      </c>
      <c r="C17" s="238">
        <v>0</v>
      </c>
    </row>
    <row r="18" spans="1:3">
      <c r="A18" s="249">
        <v>11</v>
      </c>
      <c r="B18" s="250" t="s">
        <v>323</v>
      </c>
      <c r="C18" s="251">
        <f>SUM(C10:C17)</f>
        <v>906292.39</v>
      </c>
    </row>
    <row r="19" spans="1:3">
      <c r="A19" s="252" t="s">
        <v>324</v>
      </c>
      <c r="B19" s="253"/>
      <c r="C19" s="254"/>
    </row>
    <row r="20" spans="1:3" ht="24">
      <c r="A20" s="255">
        <v>12</v>
      </c>
      <c r="B20" s="243" t="s">
        <v>325</v>
      </c>
      <c r="C20" s="238">
        <v>0</v>
      </c>
    </row>
    <row r="21" spans="1:3">
      <c r="A21" s="255">
        <v>13</v>
      </c>
      <c r="B21" s="243" t="s">
        <v>326</v>
      </c>
      <c r="C21" s="238">
        <v>0</v>
      </c>
    </row>
    <row r="22" spans="1:3">
      <c r="A22" s="255">
        <v>14</v>
      </c>
      <c r="B22" s="243" t="s">
        <v>327</v>
      </c>
      <c r="C22" s="238">
        <v>0</v>
      </c>
    </row>
    <row r="23" spans="1:3" ht="24">
      <c r="A23" s="255" t="s">
        <v>328</v>
      </c>
      <c r="B23" s="243" t="s">
        <v>329</v>
      </c>
      <c r="C23" s="238">
        <v>0</v>
      </c>
    </row>
    <row r="24" spans="1:3">
      <c r="A24" s="255">
        <v>15</v>
      </c>
      <c r="B24" s="243" t="s">
        <v>330</v>
      </c>
      <c r="C24" s="238">
        <v>0</v>
      </c>
    </row>
    <row r="25" spans="1:3">
      <c r="A25" s="255" t="s">
        <v>331</v>
      </c>
      <c r="B25" s="243" t="s">
        <v>332</v>
      </c>
      <c r="C25" s="238">
        <v>0</v>
      </c>
    </row>
    <row r="26" spans="1:3">
      <c r="A26" s="256">
        <v>16</v>
      </c>
      <c r="B26" s="257" t="s">
        <v>333</v>
      </c>
      <c r="C26" s="251">
        <f>SUM(C20:C25)</f>
        <v>0</v>
      </c>
    </row>
    <row r="27" spans="1:3">
      <c r="A27" s="233" t="s">
        <v>334</v>
      </c>
      <c r="B27" s="234"/>
      <c r="C27" s="241"/>
    </row>
    <row r="28" spans="1:3">
      <c r="A28" s="258">
        <v>17</v>
      </c>
      <c r="B28" s="244" t="s">
        <v>335</v>
      </c>
      <c r="C28" s="238">
        <v>71232746.473009244</v>
      </c>
    </row>
    <row r="29" spans="1:3">
      <c r="A29" s="258">
        <v>18</v>
      </c>
      <c r="B29" s="244" t="s">
        <v>336</v>
      </c>
      <c r="C29" s="238">
        <v>-48903761.464517228</v>
      </c>
    </row>
    <row r="30" spans="1:3">
      <c r="A30" s="256">
        <v>19</v>
      </c>
      <c r="B30" s="257" t="s">
        <v>337</v>
      </c>
      <c r="C30" s="251">
        <f>C28+C29</f>
        <v>22328985.008492015</v>
      </c>
    </row>
    <row r="31" spans="1:3">
      <c r="A31" s="233" t="s">
        <v>338</v>
      </c>
      <c r="B31" s="234"/>
      <c r="C31" s="241"/>
    </row>
    <row r="32" spans="1:3" ht="24">
      <c r="A32" s="258" t="s">
        <v>339</v>
      </c>
      <c r="B32" s="243" t="s">
        <v>340</v>
      </c>
      <c r="C32" s="259">
        <v>0</v>
      </c>
    </row>
    <row r="33" spans="1:3">
      <c r="A33" s="258" t="s">
        <v>341</v>
      </c>
      <c r="B33" s="244" t="s">
        <v>342</v>
      </c>
      <c r="C33" s="259">
        <v>0</v>
      </c>
    </row>
    <row r="34" spans="1:3">
      <c r="A34" s="233" t="s">
        <v>343</v>
      </c>
      <c r="B34" s="234"/>
      <c r="C34" s="241"/>
    </row>
    <row r="35" spans="1:3">
      <c r="A35" s="260">
        <v>20</v>
      </c>
      <c r="B35" s="261" t="s">
        <v>344</v>
      </c>
      <c r="C35" s="251">
        <f>'1. key ratios '!C9</f>
        <v>247615342.11999995</v>
      </c>
    </row>
    <row r="36" spans="1:3">
      <c r="A36" s="256">
        <v>21</v>
      </c>
      <c r="B36" s="257" t="s">
        <v>345</v>
      </c>
      <c r="C36" s="251">
        <f>C8+C18+C26+C30</f>
        <v>932402678.47330046</v>
      </c>
    </row>
    <row r="37" spans="1:3">
      <c r="A37" s="233" t="s">
        <v>346</v>
      </c>
      <c r="B37" s="234"/>
      <c r="C37" s="241"/>
    </row>
    <row r="38" spans="1:3">
      <c r="A38" s="256">
        <v>22</v>
      </c>
      <c r="B38" s="257" t="s">
        <v>346</v>
      </c>
      <c r="C38" s="699">
        <f>IFERROR(C35/C36,0)</f>
        <v>0.26556695710638767</v>
      </c>
    </row>
    <row r="39" spans="1:3">
      <c r="A39" s="233" t="s">
        <v>347</v>
      </c>
      <c r="B39" s="234"/>
      <c r="C39" s="241"/>
    </row>
    <row r="40" spans="1:3">
      <c r="A40" s="262" t="s">
        <v>348</v>
      </c>
      <c r="B40" s="243" t="s">
        <v>349</v>
      </c>
      <c r="C40" s="259">
        <v>0</v>
      </c>
    </row>
    <row r="41" spans="1:3" ht="24">
      <c r="A41" s="263" t="s">
        <v>350</v>
      </c>
      <c r="B41" s="237" t="s">
        <v>351</v>
      </c>
      <c r="C41" s="259">
        <v>0</v>
      </c>
    </row>
    <row r="43" spans="1:3">
      <c r="B43" s="232" t="s">
        <v>362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90" zoomScaleNormal="90" workbookViewId="0">
      <pane xSplit="2" ySplit="6" topLeftCell="C22" activePane="bottomRight" state="frozen"/>
      <selection activeCell="C16" sqref="C16"/>
      <selection pane="topRight" activeCell="C16" sqref="C16"/>
      <selection pane="bottomLeft" activeCell="C16" sqref="C16"/>
      <selection pane="bottomRight" activeCell="C16" sqref="C16"/>
    </sheetView>
  </sheetViews>
  <sheetFormatPr defaultRowHeight="15"/>
  <cols>
    <col min="1" max="1" width="8.7109375" style="164"/>
    <col min="2" max="2" width="82.5703125" style="293" customWidth="1"/>
    <col min="3" max="7" width="17.5703125" style="164" customWidth="1"/>
  </cols>
  <sheetData>
    <row r="1" spans="1:7">
      <c r="A1" s="164" t="s">
        <v>30</v>
      </c>
      <c r="B1" s="3" t="str">
        <f>Info!C2</f>
        <v>JSC " Halyk Bank Georgia"</v>
      </c>
    </row>
    <row r="2" spans="1:7">
      <c r="A2" s="164" t="s">
        <v>31</v>
      </c>
      <c r="B2" s="286">
        <f>'1. key ratios '!B2</f>
        <v>45657</v>
      </c>
    </row>
    <row r="4" spans="1:7" ht="15.75" thickBot="1">
      <c r="A4" s="164" t="s">
        <v>412</v>
      </c>
      <c r="B4" s="294" t="s">
        <v>373</v>
      </c>
    </row>
    <row r="5" spans="1:7">
      <c r="A5" s="295"/>
      <c r="B5" s="296"/>
      <c r="C5" s="826" t="s">
        <v>374</v>
      </c>
      <c r="D5" s="826"/>
      <c r="E5" s="826"/>
      <c r="F5" s="826"/>
      <c r="G5" s="827" t="s">
        <v>375</v>
      </c>
    </row>
    <row r="6" spans="1:7">
      <c r="A6" s="297"/>
      <c r="B6" s="298"/>
      <c r="C6" s="299" t="s">
        <v>376</v>
      </c>
      <c r="D6" s="300" t="s">
        <v>377</v>
      </c>
      <c r="E6" s="300" t="s">
        <v>378</v>
      </c>
      <c r="F6" s="300" t="s">
        <v>379</v>
      </c>
      <c r="G6" s="828"/>
    </row>
    <row r="7" spans="1:7">
      <c r="A7" s="301"/>
      <c r="B7" s="302" t="s">
        <v>380</v>
      </c>
      <c r="C7" s="303"/>
      <c r="D7" s="303"/>
      <c r="E7" s="303"/>
      <c r="F7" s="303"/>
      <c r="G7" s="304"/>
    </row>
    <row r="8" spans="1:7">
      <c r="A8" s="305">
        <v>1</v>
      </c>
      <c r="B8" s="306" t="s">
        <v>381</v>
      </c>
      <c r="C8" s="307">
        <f>SUM(C9:C10)</f>
        <v>26249116.249999959</v>
      </c>
      <c r="D8" s="307">
        <f>SUM(D9:D10)</f>
        <v>0</v>
      </c>
      <c r="E8" s="307">
        <f>SUM(E9:E10)</f>
        <v>0</v>
      </c>
      <c r="F8" s="307">
        <f>SUM(F9:F10)</f>
        <v>436930319.00000006</v>
      </c>
      <c r="G8" s="308">
        <f>SUM(G9:G10)</f>
        <v>673288989.72000003</v>
      </c>
    </row>
    <row r="9" spans="1:7">
      <c r="A9" s="305">
        <v>2</v>
      </c>
      <c r="B9" s="309" t="s">
        <v>382</v>
      </c>
      <c r="C9" s="307">
        <f>SUM(C10:C11)</f>
        <v>26249116.249999959</v>
      </c>
      <c r="D9" s="307">
        <v>0</v>
      </c>
      <c r="E9" s="307">
        <v>0</v>
      </c>
      <c r="F9" s="307">
        <v>28141678.5</v>
      </c>
      <c r="G9" s="308">
        <v>264500349.21999994</v>
      </c>
    </row>
    <row r="10" spans="1:7">
      <c r="A10" s="305">
        <v>3</v>
      </c>
      <c r="B10" s="309" t="s">
        <v>383</v>
      </c>
      <c r="C10" s="310"/>
      <c r="D10" s="310"/>
      <c r="E10" s="310"/>
      <c r="F10" s="307">
        <v>408788640.50000006</v>
      </c>
      <c r="G10" s="308">
        <v>408788640.50000006</v>
      </c>
    </row>
    <row r="11" spans="1:7" ht="14.45" customHeight="1">
      <c r="A11" s="305">
        <v>4</v>
      </c>
      <c r="B11" s="306" t="s">
        <v>384</v>
      </c>
      <c r="C11" s="307">
        <f t="shared" ref="C11:F11" si="0">SUM(C12:C13)</f>
        <v>26249116.249999959</v>
      </c>
      <c r="D11" s="307">
        <f t="shared" si="0"/>
        <v>30766177.010000002</v>
      </c>
      <c r="E11" s="307">
        <f t="shared" si="0"/>
        <v>20792487.850000001</v>
      </c>
      <c r="F11" s="307">
        <f t="shared" si="0"/>
        <v>5940855.3899999997</v>
      </c>
      <c r="G11" s="308">
        <f>SUM(G12:G13)</f>
        <v>76096604.240499958</v>
      </c>
    </row>
    <row r="12" spans="1:7">
      <c r="A12" s="305">
        <v>5</v>
      </c>
      <c r="B12" s="309" t="s">
        <v>385</v>
      </c>
      <c r="C12" s="307">
        <v>19617734.729999959</v>
      </c>
      <c r="D12" s="311">
        <v>26914582.290000003</v>
      </c>
      <c r="E12" s="307">
        <v>16370643.870000001</v>
      </c>
      <c r="F12" s="307">
        <v>5298692.9799999995</v>
      </c>
      <c r="G12" s="308">
        <v>68124456.100499958</v>
      </c>
    </row>
    <row r="13" spans="1:7">
      <c r="A13" s="305">
        <v>6</v>
      </c>
      <c r="B13" s="309" t="s">
        <v>386</v>
      </c>
      <c r="C13" s="307">
        <v>6631381.5200000005</v>
      </c>
      <c r="D13" s="311">
        <v>3851594.7199999997</v>
      </c>
      <c r="E13" s="307">
        <v>4421843.9800000004</v>
      </c>
      <c r="F13" s="307">
        <v>642162.41</v>
      </c>
      <c r="G13" s="308">
        <v>7972148.1399999997</v>
      </c>
    </row>
    <row r="14" spans="1:7">
      <c r="A14" s="305">
        <v>7</v>
      </c>
      <c r="B14" s="306" t="s">
        <v>387</v>
      </c>
      <c r="C14" s="307">
        <f t="shared" ref="C14:F14" si="1">SUM(C15:C16)</f>
        <v>47484815.490000002</v>
      </c>
      <c r="D14" s="307">
        <f t="shared" si="1"/>
        <v>39160992.050000094</v>
      </c>
      <c r="E14" s="307">
        <f t="shared" si="1"/>
        <v>9799275.9699999988</v>
      </c>
      <c r="F14" s="307">
        <f t="shared" si="1"/>
        <v>6798470.96</v>
      </c>
      <c r="G14" s="308">
        <f>SUM(G15:G16)</f>
        <v>40126616.19000005</v>
      </c>
    </row>
    <row r="15" spans="1:7" ht="39">
      <c r="A15" s="305">
        <v>8</v>
      </c>
      <c r="B15" s="309" t="s">
        <v>388</v>
      </c>
      <c r="C15" s="307">
        <v>43865384.740000002</v>
      </c>
      <c r="D15" s="311">
        <v>21622538.900000095</v>
      </c>
      <c r="E15" s="307">
        <v>9606837.7799999993</v>
      </c>
      <c r="F15" s="307">
        <v>5158470.96</v>
      </c>
      <c r="G15" s="308">
        <v>40126616.19000005</v>
      </c>
    </row>
    <row r="16" spans="1:7" ht="26.25">
      <c r="A16" s="305">
        <v>9</v>
      </c>
      <c r="B16" s="309" t="s">
        <v>389</v>
      </c>
      <c r="C16" s="307">
        <v>3619430.75</v>
      </c>
      <c r="D16" s="311">
        <v>17538453.149999999</v>
      </c>
      <c r="E16" s="307">
        <v>192438.19</v>
      </c>
      <c r="F16" s="307">
        <v>1640000</v>
      </c>
      <c r="G16" s="308">
        <v>0</v>
      </c>
    </row>
    <row r="17" spans="1:7">
      <c r="A17" s="305">
        <v>10</v>
      </c>
      <c r="B17" s="306" t="s">
        <v>390</v>
      </c>
      <c r="C17" s="307">
        <v>0</v>
      </c>
      <c r="D17" s="311">
        <v>0</v>
      </c>
      <c r="E17" s="307">
        <v>0</v>
      </c>
      <c r="F17" s="307">
        <v>0</v>
      </c>
      <c r="G17" s="308">
        <v>0</v>
      </c>
    </row>
    <row r="18" spans="1:7">
      <c r="A18" s="305">
        <v>11</v>
      </c>
      <c r="B18" s="306" t="s">
        <v>391</v>
      </c>
      <c r="C18" s="307">
        <f>SUM(C19:C20)</f>
        <v>0</v>
      </c>
      <c r="D18" s="311">
        <f t="shared" ref="D18:G18" si="2">SUM(D19:D20)</f>
        <v>9642001.1469907947</v>
      </c>
      <c r="E18" s="307">
        <f t="shared" si="2"/>
        <v>21592909.899999902</v>
      </c>
      <c r="F18" s="307">
        <f t="shared" si="2"/>
        <v>4157146.98</v>
      </c>
      <c r="G18" s="308">
        <f t="shared" si="2"/>
        <v>0</v>
      </c>
    </row>
    <row r="19" spans="1:7">
      <c r="A19" s="305">
        <v>12</v>
      </c>
      <c r="B19" s="309" t="s">
        <v>392</v>
      </c>
      <c r="C19" s="310"/>
      <c r="D19" s="311">
        <v>0</v>
      </c>
      <c r="E19" s="307">
        <v>0</v>
      </c>
      <c r="F19" s="307">
        <v>2078573.49</v>
      </c>
      <c r="G19" s="308">
        <v>0</v>
      </c>
    </row>
    <row r="20" spans="1:7">
      <c r="A20" s="305">
        <v>13</v>
      </c>
      <c r="B20" s="309" t="s">
        <v>393</v>
      </c>
      <c r="C20" s="307">
        <v>0</v>
      </c>
      <c r="D20" s="307">
        <v>9642001.1469907947</v>
      </c>
      <c r="E20" s="307">
        <v>21592909.899999902</v>
      </c>
      <c r="F20" s="307">
        <v>2078573.49</v>
      </c>
      <c r="G20" s="308">
        <v>0</v>
      </c>
    </row>
    <row r="21" spans="1:7">
      <c r="A21" s="312">
        <v>14</v>
      </c>
      <c r="B21" s="313" t="s">
        <v>394</v>
      </c>
      <c r="C21" s="310"/>
      <c r="D21" s="310"/>
      <c r="E21" s="310"/>
      <c r="F21" s="310"/>
      <c r="G21" s="314">
        <f>SUM(G8,G11,G14,G17,G18)</f>
        <v>789512210.15050006</v>
      </c>
    </row>
    <row r="22" spans="1:7">
      <c r="A22" s="315"/>
      <c r="B22" s="316" t="s">
        <v>395</v>
      </c>
      <c r="C22" s="317"/>
      <c r="D22" s="318"/>
      <c r="E22" s="317"/>
      <c r="F22" s="317"/>
      <c r="G22" s="319"/>
    </row>
    <row r="23" spans="1:7">
      <c r="A23" s="305">
        <v>15</v>
      </c>
      <c r="B23" s="306" t="s">
        <v>396</v>
      </c>
      <c r="C23" s="320">
        <v>112857533.82050002</v>
      </c>
      <c r="D23" s="321">
        <v>0</v>
      </c>
      <c r="E23" s="320">
        <v>0</v>
      </c>
      <c r="F23" s="320">
        <v>865558.38</v>
      </c>
      <c r="G23" s="308">
        <v>2688533.6560249999</v>
      </c>
    </row>
    <row r="24" spans="1:7">
      <c r="A24" s="305">
        <v>16</v>
      </c>
      <c r="B24" s="306" t="s">
        <v>397</v>
      </c>
      <c r="C24" s="307">
        <f>SUM(C25:C27,C29,C31)</f>
        <v>0</v>
      </c>
      <c r="D24" s="311">
        <f t="shared" ref="D24:G24" si="3">SUM(D25:D27,D29,D31)</f>
        <v>60856834.468482949</v>
      </c>
      <c r="E24" s="307">
        <f t="shared" si="3"/>
        <v>97359405.662101656</v>
      </c>
      <c r="F24" s="307">
        <f t="shared" si="3"/>
        <v>480970823.18885714</v>
      </c>
      <c r="G24" s="308">
        <f t="shared" si="3"/>
        <v>485661741.74103934</v>
      </c>
    </row>
    <row r="25" spans="1:7">
      <c r="A25" s="305">
        <v>17</v>
      </c>
      <c r="B25" s="309" t="s">
        <v>398</v>
      </c>
      <c r="C25" s="307">
        <v>0</v>
      </c>
      <c r="D25" s="311">
        <v>0</v>
      </c>
      <c r="E25" s="307">
        <v>0</v>
      </c>
      <c r="F25" s="307">
        <v>0</v>
      </c>
      <c r="G25" s="308">
        <v>0</v>
      </c>
    </row>
    <row r="26" spans="1:7" ht="26.25">
      <c r="A26" s="305">
        <v>18</v>
      </c>
      <c r="B26" s="309" t="s">
        <v>399</v>
      </c>
      <c r="C26" s="307">
        <v>0</v>
      </c>
      <c r="D26" s="311">
        <v>6870616.7962407926</v>
      </c>
      <c r="E26" s="307">
        <v>41100811.927741192</v>
      </c>
      <c r="F26" s="307">
        <v>887585.62601801718</v>
      </c>
      <c r="G26" s="308">
        <v>22468584.109324731</v>
      </c>
    </row>
    <row r="27" spans="1:7">
      <c r="A27" s="305">
        <v>19</v>
      </c>
      <c r="B27" s="309" t="s">
        <v>400</v>
      </c>
      <c r="C27" s="307">
        <v>0</v>
      </c>
      <c r="D27" s="311">
        <v>42560139.275877453</v>
      </c>
      <c r="E27" s="307">
        <v>44235552.034606136</v>
      </c>
      <c r="F27" s="307">
        <v>264281353.80945802</v>
      </c>
      <c r="G27" s="308">
        <v>268036996.3932811</v>
      </c>
    </row>
    <row r="28" spans="1:7">
      <c r="A28" s="305">
        <v>20</v>
      </c>
      <c r="B28" s="322" t="s">
        <v>401</v>
      </c>
      <c r="C28" s="307">
        <v>0</v>
      </c>
      <c r="D28" s="311">
        <v>0</v>
      </c>
      <c r="E28" s="307">
        <v>0</v>
      </c>
      <c r="F28" s="307">
        <v>0</v>
      </c>
      <c r="G28" s="308">
        <v>0</v>
      </c>
    </row>
    <row r="29" spans="1:7">
      <c r="A29" s="305">
        <v>21</v>
      </c>
      <c r="B29" s="309" t="s">
        <v>402</v>
      </c>
      <c r="C29" s="307">
        <v>0</v>
      </c>
      <c r="D29" s="311">
        <v>11426078.396364704</v>
      </c>
      <c r="E29" s="307">
        <v>12023041.699754322</v>
      </c>
      <c r="F29" s="307">
        <v>215194960.92388111</v>
      </c>
      <c r="G29" s="308">
        <v>194640276.83335847</v>
      </c>
    </row>
    <row r="30" spans="1:7">
      <c r="A30" s="305">
        <v>22</v>
      </c>
      <c r="B30" s="322" t="s">
        <v>401</v>
      </c>
      <c r="C30" s="307">
        <v>0</v>
      </c>
      <c r="D30" s="311">
        <v>0</v>
      </c>
      <c r="E30" s="307">
        <v>0</v>
      </c>
      <c r="F30" s="307">
        <v>0</v>
      </c>
      <c r="G30" s="308">
        <v>0</v>
      </c>
    </row>
    <row r="31" spans="1:7">
      <c r="A31" s="305">
        <v>23</v>
      </c>
      <c r="B31" s="309" t="s">
        <v>403</v>
      </c>
      <c r="C31" s="307">
        <v>0</v>
      </c>
      <c r="D31" s="311">
        <v>0</v>
      </c>
      <c r="E31" s="307">
        <v>0</v>
      </c>
      <c r="F31" s="307">
        <v>606922.82949999999</v>
      </c>
      <c r="G31" s="308">
        <v>515884.40507499996</v>
      </c>
    </row>
    <row r="32" spans="1:7">
      <c r="A32" s="305">
        <v>24</v>
      </c>
      <c r="B32" s="306" t="s">
        <v>404</v>
      </c>
      <c r="C32" s="307">
        <v>0</v>
      </c>
      <c r="D32" s="311">
        <v>0</v>
      </c>
      <c r="E32" s="307">
        <v>0</v>
      </c>
      <c r="F32" s="307">
        <v>0</v>
      </c>
      <c r="G32" s="308">
        <v>0</v>
      </c>
    </row>
    <row r="33" spans="1:7">
      <c r="A33" s="305">
        <v>25</v>
      </c>
      <c r="B33" s="306" t="s">
        <v>405</v>
      </c>
      <c r="C33" s="307">
        <f>SUM(C34:C35)</f>
        <v>37251964.679999992</v>
      </c>
      <c r="D33" s="307">
        <f>SUM(D34:D35)</f>
        <v>23040753.947575409</v>
      </c>
      <c r="E33" s="307">
        <f>SUM(E34:E35)</f>
        <v>8480819.3909348603</v>
      </c>
      <c r="F33" s="307">
        <f>SUM(F34:F35)</f>
        <v>91000641.526356161</v>
      </c>
      <c r="G33" s="308">
        <f>SUM(G34:G35)</f>
        <v>150812033.86956093</v>
      </c>
    </row>
    <row r="34" spans="1:7">
      <c r="A34" s="305">
        <v>26</v>
      </c>
      <c r="B34" s="309" t="s">
        <v>406</v>
      </c>
      <c r="C34" s="310"/>
      <c r="D34" s="311">
        <v>1479419.5</v>
      </c>
      <c r="E34" s="307">
        <v>0</v>
      </c>
      <c r="F34" s="307">
        <v>0</v>
      </c>
      <c r="G34" s="308">
        <v>1479419.5</v>
      </c>
    </row>
    <row r="35" spans="1:7">
      <c r="A35" s="305">
        <v>27</v>
      </c>
      <c r="B35" s="309" t="s">
        <v>407</v>
      </c>
      <c r="C35" s="307">
        <v>37251964.679999992</v>
      </c>
      <c r="D35" s="311">
        <v>21561334.447575409</v>
      </c>
      <c r="E35" s="307">
        <v>8480819.3909348603</v>
      </c>
      <c r="F35" s="307">
        <v>91000641.526356161</v>
      </c>
      <c r="G35" s="308">
        <v>149332614.36956093</v>
      </c>
    </row>
    <row r="36" spans="1:7">
      <c r="A36" s="305">
        <v>28</v>
      </c>
      <c r="B36" s="306" t="s">
        <v>408</v>
      </c>
      <c r="C36" s="307">
        <v>47127440.100000001</v>
      </c>
      <c r="D36" s="311">
        <v>6189381</v>
      </c>
      <c r="E36" s="307">
        <v>11404207</v>
      </c>
      <c r="F36" s="307">
        <v>6553633.4500000002</v>
      </c>
      <c r="G36" s="308">
        <v>4139577.1390000004</v>
      </c>
    </row>
    <row r="37" spans="1:7">
      <c r="A37" s="312">
        <v>29</v>
      </c>
      <c r="B37" s="313" t="s">
        <v>409</v>
      </c>
      <c r="C37" s="310"/>
      <c r="D37" s="310"/>
      <c r="E37" s="310"/>
      <c r="F37" s="310"/>
      <c r="G37" s="314">
        <f>SUM(G23:G24,G32:G33,G36)</f>
        <v>643301886.40562534</v>
      </c>
    </row>
    <row r="38" spans="1:7">
      <c r="A38" s="301"/>
      <c r="B38" s="323"/>
      <c r="C38" s="324"/>
      <c r="D38" s="324"/>
      <c r="E38" s="324"/>
      <c r="F38" s="324"/>
      <c r="G38" s="325"/>
    </row>
    <row r="39" spans="1:7" ht="15.75" thickBot="1">
      <c r="A39" s="326">
        <v>30</v>
      </c>
      <c r="B39" s="327" t="s">
        <v>410</v>
      </c>
      <c r="C39" s="207"/>
      <c r="D39" s="208"/>
      <c r="E39" s="208"/>
      <c r="F39" s="209"/>
      <c r="G39" s="328">
        <f>IFERROR(G21/G37,0)</f>
        <v>1.2272810430602155</v>
      </c>
    </row>
    <row r="42" spans="1:7" ht="39">
      <c r="B42" s="293" t="s">
        <v>411</v>
      </c>
    </row>
  </sheetData>
  <mergeCells count="2">
    <mergeCell ref="C5:F5"/>
    <mergeCell ref="G5:G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Normal="100" workbookViewId="0">
      <selection activeCell="C16" sqref="C16"/>
    </sheetView>
  </sheetViews>
  <sheetFormatPr defaultColWidth="9.140625" defaultRowHeight="12.75"/>
  <cols>
    <col min="1" max="1" width="11.85546875" style="404" bestFit="1" customWidth="1"/>
    <col min="2" max="2" width="105.140625" style="404" bestFit="1" customWidth="1"/>
    <col min="3" max="3" width="13.85546875" style="404" bestFit="1" customWidth="1"/>
    <col min="4" max="4" width="12.5703125" style="404" bestFit="1" customWidth="1"/>
    <col min="5" max="5" width="17.42578125" style="404" bestFit="1" customWidth="1"/>
    <col min="6" max="6" width="12.5703125" style="404" bestFit="1" customWidth="1"/>
    <col min="7" max="7" width="30.42578125" style="404" customWidth="1"/>
    <col min="8" max="8" width="12.5703125" style="404" bestFit="1" customWidth="1"/>
    <col min="9" max="16384" width="9.140625" style="404"/>
  </cols>
  <sheetData>
    <row r="1" spans="1:8" ht="13.5">
      <c r="A1" s="334" t="s">
        <v>30</v>
      </c>
      <c r="B1" s="414" t="str">
        <f>Info!C2</f>
        <v>JSC " Halyk Bank Georgia"</v>
      </c>
    </row>
    <row r="2" spans="1:8">
      <c r="A2" s="335" t="s">
        <v>31</v>
      </c>
      <c r="B2" s="413">
        <f>'1. key ratios '!B2</f>
        <v>45657</v>
      </c>
    </row>
    <row r="3" spans="1:8">
      <c r="A3" s="336" t="s">
        <v>416</v>
      </c>
    </row>
    <row r="5" spans="1:8" ht="12" customHeight="1">
      <c r="A5" s="829" t="s">
        <v>417</v>
      </c>
      <c r="B5" s="830"/>
      <c r="C5" s="835" t="s">
        <v>418</v>
      </c>
      <c r="D5" s="836"/>
      <c r="E5" s="836"/>
      <c r="F5" s="836"/>
      <c r="G5" s="836"/>
      <c r="H5" s="837"/>
    </row>
    <row r="6" spans="1:8">
      <c r="A6" s="831"/>
      <c r="B6" s="832"/>
      <c r="C6" s="838"/>
      <c r="D6" s="839"/>
      <c r="E6" s="839"/>
      <c r="F6" s="839"/>
      <c r="G6" s="839"/>
      <c r="H6" s="840"/>
    </row>
    <row r="7" spans="1:8">
      <c r="A7" s="833"/>
      <c r="B7" s="834"/>
      <c r="C7" s="412" t="s">
        <v>419</v>
      </c>
      <c r="D7" s="412" t="s">
        <v>420</v>
      </c>
      <c r="E7" s="412" t="s">
        <v>421</v>
      </c>
      <c r="F7" s="412" t="s">
        <v>422</v>
      </c>
      <c r="G7" s="412" t="s">
        <v>423</v>
      </c>
      <c r="H7" s="412" t="s">
        <v>64</v>
      </c>
    </row>
    <row r="8" spans="1:8">
      <c r="A8" s="408">
        <v>1</v>
      </c>
      <c r="B8" s="407" t="s">
        <v>51</v>
      </c>
      <c r="C8" s="664">
        <v>63680421.430000007</v>
      </c>
      <c r="D8" s="664">
        <v>6709659.9874563701</v>
      </c>
      <c r="E8" s="664">
        <v>5924206.24617365</v>
      </c>
      <c r="F8" s="664">
        <v>0</v>
      </c>
      <c r="G8" s="664">
        <v>0</v>
      </c>
      <c r="H8" s="664">
        <f t="shared" ref="H8:H21" si="0">SUM(C8:G8)</f>
        <v>76314287.663630024</v>
      </c>
    </row>
    <row r="9" spans="1:8">
      <c r="A9" s="408">
        <v>2</v>
      </c>
      <c r="B9" s="407" t="s">
        <v>52</v>
      </c>
      <c r="C9" s="664">
        <v>0</v>
      </c>
      <c r="D9" s="664">
        <v>0</v>
      </c>
      <c r="E9" s="664">
        <v>0</v>
      </c>
      <c r="F9" s="664">
        <v>0</v>
      </c>
      <c r="G9" s="664">
        <v>0</v>
      </c>
      <c r="H9" s="664">
        <f t="shared" si="0"/>
        <v>0</v>
      </c>
    </row>
    <row r="10" spans="1:8">
      <c r="A10" s="408">
        <v>3</v>
      </c>
      <c r="B10" s="407" t="s">
        <v>164</v>
      </c>
      <c r="C10" s="664">
        <v>0</v>
      </c>
      <c r="D10" s="664">
        <v>0</v>
      </c>
      <c r="E10" s="664">
        <v>0</v>
      </c>
      <c r="F10" s="664">
        <v>0</v>
      </c>
      <c r="G10" s="664">
        <v>0</v>
      </c>
      <c r="H10" s="664">
        <f t="shared" si="0"/>
        <v>0</v>
      </c>
    </row>
    <row r="11" spans="1:8">
      <c r="A11" s="408">
        <v>4</v>
      </c>
      <c r="B11" s="407" t="s">
        <v>53</v>
      </c>
      <c r="C11" s="664">
        <v>0</v>
      </c>
      <c r="D11" s="664">
        <v>0</v>
      </c>
      <c r="E11" s="664">
        <v>0</v>
      </c>
      <c r="F11" s="664">
        <v>0</v>
      </c>
      <c r="G11" s="664">
        <v>0</v>
      </c>
      <c r="H11" s="664">
        <f t="shared" si="0"/>
        <v>0</v>
      </c>
    </row>
    <row r="12" spans="1:8">
      <c r="A12" s="408">
        <v>5</v>
      </c>
      <c r="B12" s="407" t="s">
        <v>54</v>
      </c>
      <c r="C12" s="664">
        <v>0</v>
      </c>
      <c r="D12" s="664">
        <v>0</v>
      </c>
      <c r="E12" s="664">
        <v>0</v>
      </c>
      <c r="F12" s="664">
        <v>0</v>
      </c>
      <c r="G12" s="664">
        <v>0</v>
      </c>
      <c r="H12" s="664">
        <f t="shared" si="0"/>
        <v>0</v>
      </c>
    </row>
    <row r="13" spans="1:8">
      <c r="A13" s="408">
        <v>6</v>
      </c>
      <c r="B13" s="407" t="s">
        <v>55</v>
      </c>
      <c r="C13" s="664">
        <v>24928620.689999994</v>
      </c>
      <c r="D13" s="664">
        <v>0.14999999999999858</v>
      </c>
      <c r="E13" s="664">
        <v>0</v>
      </c>
      <c r="F13" s="664">
        <v>864567.57999999891</v>
      </c>
      <c r="G13" s="664">
        <v>0</v>
      </c>
      <c r="H13" s="664">
        <f t="shared" si="0"/>
        <v>25793188.419999991</v>
      </c>
    </row>
    <row r="14" spans="1:8">
      <c r="A14" s="408">
        <v>7</v>
      </c>
      <c r="B14" s="407" t="s">
        <v>56</v>
      </c>
      <c r="C14" s="664">
        <v>0</v>
      </c>
      <c r="D14" s="664">
        <v>104282415.8353976</v>
      </c>
      <c r="E14" s="664">
        <v>63568061.830113359</v>
      </c>
      <c r="F14" s="664">
        <v>0</v>
      </c>
      <c r="G14" s="664">
        <v>319618740.98358762</v>
      </c>
      <c r="H14" s="664">
        <f t="shared" si="0"/>
        <v>487469218.64909858</v>
      </c>
    </row>
    <row r="15" spans="1:8">
      <c r="A15" s="408">
        <v>8</v>
      </c>
      <c r="B15" s="409" t="s">
        <v>57</v>
      </c>
      <c r="C15" s="664">
        <v>0</v>
      </c>
      <c r="D15" s="664">
        <v>5383156.3799999971</v>
      </c>
      <c r="E15" s="664">
        <v>34075664.250000015</v>
      </c>
      <c r="F15" s="664">
        <v>0</v>
      </c>
      <c r="G15" s="664">
        <v>143600592.18999967</v>
      </c>
      <c r="H15" s="664">
        <f t="shared" si="0"/>
        <v>183059412.81999969</v>
      </c>
    </row>
    <row r="16" spans="1:8">
      <c r="A16" s="408">
        <v>9</v>
      </c>
      <c r="B16" s="407" t="s">
        <v>58</v>
      </c>
      <c r="C16" s="664">
        <v>0</v>
      </c>
      <c r="D16" s="664">
        <v>0</v>
      </c>
      <c r="E16" s="664">
        <v>0</v>
      </c>
      <c r="F16" s="664">
        <v>0</v>
      </c>
      <c r="G16" s="664">
        <v>0</v>
      </c>
      <c r="H16" s="664">
        <f t="shared" si="0"/>
        <v>0</v>
      </c>
    </row>
    <row r="17" spans="1:8">
      <c r="A17" s="408">
        <v>10</v>
      </c>
      <c r="B17" s="411" t="s">
        <v>431</v>
      </c>
      <c r="C17" s="664">
        <v>0</v>
      </c>
      <c r="D17" s="664">
        <v>410202.94312769605</v>
      </c>
      <c r="E17" s="664">
        <v>5040321.4501532251</v>
      </c>
      <c r="F17" s="664">
        <v>0</v>
      </c>
      <c r="G17" s="664">
        <v>23179920.420993224</v>
      </c>
      <c r="H17" s="664">
        <f t="shared" si="0"/>
        <v>28630444.814274147</v>
      </c>
    </row>
    <row r="18" spans="1:8">
      <c r="A18" s="408">
        <v>11</v>
      </c>
      <c r="B18" s="407" t="s">
        <v>60</v>
      </c>
      <c r="C18" s="664">
        <v>0</v>
      </c>
      <c r="D18" s="664">
        <v>0</v>
      </c>
      <c r="E18" s="664">
        <v>0</v>
      </c>
      <c r="F18" s="664">
        <v>0</v>
      </c>
      <c r="G18" s="664">
        <v>0</v>
      </c>
      <c r="H18" s="664">
        <f t="shared" si="0"/>
        <v>0</v>
      </c>
    </row>
    <row r="19" spans="1:8">
      <c r="A19" s="408">
        <v>12</v>
      </c>
      <c r="B19" s="407" t="s">
        <v>61</v>
      </c>
      <c r="C19" s="664">
        <v>0</v>
      </c>
      <c r="D19" s="664">
        <v>0</v>
      </c>
      <c r="E19" s="664">
        <v>0</v>
      </c>
      <c r="F19" s="664">
        <v>0</v>
      </c>
      <c r="G19" s="664">
        <v>0</v>
      </c>
      <c r="H19" s="664">
        <f t="shared" si="0"/>
        <v>0</v>
      </c>
    </row>
    <row r="20" spans="1:8">
      <c r="A20" s="410">
        <v>13</v>
      </c>
      <c r="B20" s="409" t="s">
        <v>144</v>
      </c>
      <c r="C20" s="664">
        <v>0</v>
      </c>
      <c r="D20" s="664">
        <v>0</v>
      </c>
      <c r="E20" s="664">
        <v>0</v>
      </c>
      <c r="F20" s="664">
        <v>0</v>
      </c>
      <c r="G20" s="664">
        <v>0</v>
      </c>
      <c r="H20" s="664">
        <f t="shared" si="0"/>
        <v>0</v>
      </c>
    </row>
    <row r="21" spans="1:8">
      <c r="A21" s="408">
        <v>14</v>
      </c>
      <c r="B21" s="407" t="s">
        <v>63</v>
      </c>
      <c r="C21" s="664">
        <v>12217066.27</v>
      </c>
      <c r="D21" s="664">
        <v>15617969.320732871</v>
      </c>
      <c r="E21" s="664">
        <v>9477961.8200000003</v>
      </c>
      <c r="F21" s="664">
        <v>53999.05</v>
      </c>
      <c r="G21" s="664">
        <v>101201665.11279492</v>
      </c>
      <c r="H21" s="664">
        <f t="shared" si="0"/>
        <v>138568661.57352778</v>
      </c>
    </row>
    <row r="22" spans="1:8">
      <c r="A22" s="406">
        <v>15</v>
      </c>
      <c r="B22" s="405" t="s">
        <v>64</v>
      </c>
      <c r="C22" s="664">
        <f>SUM(C18:C21)+SUM(C8:C16)</f>
        <v>100826108.39</v>
      </c>
      <c r="D22" s="664">
        <f t="shared" ref="D22:H22" si="1">SUM(D18:D21)+SUM(D8:D16)</f>
        <v>131993201.67358685</v>
      </c>
      <c r="E22" s="664">
        <f t="shared" si="1"/>
        <v>113045894.14628702</v>
      </c>
      <c r="F22" s="664">
        <f t="shared" si="1"/>
        <v>918566.62999999896</v>
      </c>
      <c r="G22" s="664">
        <f t="shared" si="1"/>
        <v>564420998.2863822</v>
      </c>
      <c r="H22" s="664">
        <f t="shared" si="1"/>
        <v>911204769.12625611</v>
      </c>
    </row>
    <row r="26" spans="1:8" ht="25.5">
      <c r="B26" s="339" t="s">
        <v>518</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70" zoomScaleNormal="70" workbookViewId="0">
      <selection activeCell="C16" sqref="C16"/>
    </sheetView>
  </sheetViews>
  <sheetFormatPr defaultColWidth="9.140625" defaultRowHeight="12.75"/>
  <cols>
    <col min="1" max="1" width="11.85546875" style="415" bestFit="1" customWidth="1"/>
    <col min="2" max="2" width="86.85546875" style="404" customWidth="1"/>
    <col min="3" max="4" width="31.5703125" style="404" customWidth="1"/>
    <col min="5" max="5" width="15.140625" style="337" bestFit="1" customWidth="1"/>
    <col min="6" max="6" width="11.85546875" style="337" bestFit="1" customWidth="1"/>
    <col min="7" max="7" width="21.5703125" style="404" bestFit="1" customWidth="1"/>
    <col min="8" max="8" width="41.42578125" style="404" customWidth="1"/>
    <col min="9" max="16384" width="9.140625" style="404"/>
  </cols>
  <sheetData>
    <row r="1" spans="1:8" ht="13.5">
      <c r="A1" s="334" t="s">
        <v>30</v>
      </c>
      <c r="B1" s="414" t="str">
        <f>Info!C2</f>
        <v>JSC " Halyk Bank Georgia"</v>
      </c>
      <c r="C1" s="429"/>
      <c r="D1" s="429"/>
      <c r="E1" s="429"/>
      <c r="F1" s="429"/>
      <c r="G1" s="429"/>
      <c r="H1" s="429"/>
    </row>
    <row r="2" spans="1:8">
      <c r="A2" s="335" t="s">
        <v>31</v>
      </c>
      <c r="B2" s="413">
        <f>'1. key ratios '!B2</f>
        <v>45657</v>
      </c>
      <c r="C2" s="429"/>
      <c r="D2" s="429"/>
      <c r="E2" s="429"/>
      <c r="F2" s="429"/>
      <c r="G2" s="429"/>
      <c r="H2" s="429"/>
    </row>
    <row r="3" spans="1:8">
      <c r="A3" s="336" t="s">
        <v>424</v>
      </c>
      <c r="B3" s="429"/>
      <c r="C3" s="429"/>
      <c r="D3" s="429"/>
      <c r="E3" s="429"/>
      <c r="F3" s="429"/>
      <c r="G3" s="429"/>
      <c r="H3" s="429"/>
    </row>
    <row r="4" spans="1:8">
      <c r="A4" s="430"/>
      <c r="B4" s="429"/>
      <c r="C4" s="428" t="s">
        <v>0</v>
      </c>
      <c r="D4" s="428" t="s">
        <v>1</v>
      </c>
      <c r="E4" s="428" t="s">
        <v>2</v>
      </c>
      <c r="F4" s="428" t="s">
        <v>3</v>
      </c>
      <c r="G4" s="428" t="s">
        <v>4</v>
      </c>
      <c r="H4" s="428" t="s">
        <v>5</v>
      </c>
    </row>
    <row r="5" spans="1:8" ht="33.950000000000003" customHeight="1">
      <c r="A5" s="829" t="s">
        <v>425</v>
      </c>
      <c r="B5" s="830"/>
      <c r="C5" s="843" t="s">
        <v>426</v>
      </c>
      <c r="D5" s="843"/>
      <c r="E5" s="843" t="s">
        <v>663</v>
      </c>
      <c r="F5" s="841" t="s">
        <v>427</v>
      </c>
      <c r="G5" s="841" t="s">
        <v>428</v>
      </c>
      <c r="H5" s="426" t="s">
        <v>662</v>
      </c>
    </row>
    <row r="6" spans="1:8" ht="25.5">
      <c r="A6" s="833"/>
      <c r="B6" s="834"/>
      <c r="C6" s="427" t="s">
        <v>429</v>
      </c>
      <c r="D6" s="427" t="s">
        <v>430</v>
      </c>
      <c r="E6" s="843"/>
      <c r="F6" s="842"/>
      <c r="G6" s="842"/>
      <c r="H6" s="426" t="s">
        <v>661</v>
      </c>
    </row>
    <row r="7" spans="1:8">
      <c r="A7" s="424">
        <v>1</v>
      </c>
      <c r="B7" s="407" t="s">
        <v>51</v>
      </c>
      <c r="C7" s="665">
        <v>0</v>
      </c>
      <c r="D7" s="665">
        <v>76321574.570000008</v>
      </c>
      <c r="E7" s="666">
        <v>7286.91</v>
      </c>
      <c r="F7" s="666">
        <v>0</v>
      </c>
      <c r="G7" s="665">
        <v>0</v>
      </c>
      <c r="H7" s="416">
        <f>C7+D7-E7-F7</f>
        <v>76314287.660000011</v>
      </c>
    </row>
    <row r="8" spans="1:8">
      <c r="A8" s="424">
        <v>2</v>
      </c>
      <c r="B8" s="407" t="s">
        <v>52</v>
      </c>
      <c r="C8" s="665">
        <v>0</v>
      </c>
      <c r="D8" s="665">
        <v>0</v>
      </c>
      <c r="E8" s="666">
        <v>0</v>
      </c>
      <c r="F8" s="666">
        <v>0</v>
      </c>
      <c r="G8" s="665">
        <v>0</v>
      </c>
      <c r="H8" s="416">
        <f t="shared" ref="H8:H20" si="0">C8+D8-E8-F8</f>
        <v>0</v>
      </c>
    </row>
    <row r="9" spans="1:8">
      <c r="A9" s="424">
        <v>3</v>
      </c>
      <c r="B9" s="407" t="s">
        <v>164</v>
      </c>
      <c r="C9" s="665">
        <v>0</v>
      </c>
      <c r="D9" s="665">
        <v>0</v>
      </c>
      <c r="E9" s="666">
        <v>0</v>
      </c>
      <c r="F9" s="666">
        <v>0</v>
      </c>
      <c r="G9" s="665">
        <v>0</v>
      </c>
      <c r="H9" s="416">
        <f t="shared" si="0"/>
        <v>0</v>
      </c>
    </row>
    <row r="10" spans="1:8">
      <c r="A10" s="424">
        <v>4</v>
      </c>
      <c r="B10" s="407" t="s">
        <v>53</v>
      </c>
      <c r="C10" s="665">
        <v>0</v>
      </c>
      <c r="D10" s="665">
        <v>0</v>
      </c>
      <c r="E10" s="666">
        <v>0</v>
      </c>
      <c r="F10" s="666">
        <v>0</v>
      </c>
      <c r="G10" s="665">
        <v>0</v>
      </c>
      <c r="H10" s="416">
        <f t="shared" si="0"/>
        <v>0</v>
      </c>
    </row>
    <row r="11" spans="1:8">
      <c r="A11" s="424">
        <v>5</v>
      </c>
      <c r="B11" s="407" t="s">
        <v>54</v>
      </c>
      <c r="C11" s="665">
        <v>0</v>
      </c>
      <c r="D11" s="665">
        <v>0</v>
      </c>
      <c r="E11" s="666">
        <v>0</v>
      </c>
      <c r="F11" s="666">
        <v>0</v>
      </c>
      <c r="G11" s="665">
        <v>0</v>
      </c>
      <c r="H11" s="416">
        <f t="shared" si="0"/>
        <v>0</v>
      </c>
    </row>
    <row r="12" spans="1:8">
      <c r="A12" s="424">
        <v>6</v>
      </c>
      <c r="B12" s="407" t="s">
        <v>55</v>
      </c>
      <c r="C12" s="665">
        <v>0</v>
      </c>
      <c r="D12" s="665">
        <v>25793211.309999991</v>
      </c>
      <c r="E12" s="666">
        <v>22.93</v>
      </c>
      <c r="F12" s="666">
        <v>0</v>
      </c>
      <c r="G12" s="665">
        <v>0</v>
      </c>
      <c r="H12" s="416">
        <f t="shared" si="0"/>
        <v>25793188.379999992</v>
      </c>
    </row>
    <row r="13" spans="1:8">
      <c r="A13" s="424">
        <v>7</v>
      </c>
      <c r="B13" s="407" t="s">
        <v>56</v>
      </c>
      <c r="C13" s="665">
        <v>51030367.349999994</v>
      </c>
      <c r="D13" s="665">
        <v>445315723.86000001</v>
      </c>
      <c r="E13" s="666">
        <v>8876872.5609013345</v>
      </c>
      <c r="F13" s="666">
        <v>0</v>
      </c>
      <c r="G13" s="665">
        <v>0</v>
      </c>
      <c r="H13" s="416">
        <f t="shared" si="0"/>
        <v>487469218.64909869</v>
      </c>
    </row>
    <row r="14" spans="1:8">
      <c r="A14" s="424">
        <v>8</v>
      </c>
      <c r="B14" s="409" t="s">
        <v>57</v>
      </c>
      <c r="C14" s="665">
        <v>14124969.210000008</v>
      </c>
      <c r="D14" s="665">
        <v>173149213.46000031</v>
      </c>
      <c r="E14" s="666">
        <v>4214769.8500000006</v>
      </c>
      <c r="F14" s="666">
        <v>0</v>
      </c>
      <c r="G14" s="665">
        <v>0</v>
      </c>
      <c r="H14" s="416">
        <f t="shared" si="0"/>
        <v>183059412.82000032</v>
      </c>
    </row>
    <row r="15" spans="1:8">
      <c r="A15" s="424">
        <v>9</v>
      </c>
      <c r="B15" s="407" t="s">
        <v>58</v>
      </c>
      <c r="C15" s="665">
        <v>0</v>
      </c>
      <c r="D15" s="665">
        <v>0</v>
      </c>
      <c r="E15" s="666">
        <v>0</v>
      </c>
      <c r="F15" s="666">
        <v>0</v>
      </c>
      <c r="G15" s="665">
        <v>0</v>
      </c>
      <c r="H15" s="416">
        <f t="shared" si="0"/>
        <v>0</v>
      </c>
    </row>
    <row r="16" spans="1:8">
      <c r="A16" s="424">
        <v>10</v>
      </c>
      <c r="B16" s="411" t="s">
        <v>431</v>
      </c>
      <c r="C16" s="665">
        <v>35721129.900000013</v>
      </c>
      <c r="D16" s="665">
        <v>0</v>
      </c>
      <c r="E16" s="666">
        <v>7090685.0857258542</v>
      </c>
      <c r="F16" s="666">
        <v>0</v>
      </c>
      <c r="G16" s="665">
        <v>0</v>
      </c>
      <c r="H16" s="416">
        <f t="shared" si="0"/>
        <v>28630444.814274158</v>
      </c>
    </row>
    <row r="17" spans="1:8">
      <c r="A17" s="424">
        <v>11</v>
      </c>
      <c r="B17" s="407" t="s">
        <v>60</v>
      </c>
      <c r="C17" s="665">
        <v>0</v>
      </c>
      <c r="D17" s="665">
        <v>0</v>
      </c>
      <c r="E17" s="666">
        <v>0</v>
      </c>
      <c r="F17" s="666">
        <v>0</v>
      </c>
      <c r="G17" s="665">
        <v>0</v>
      </c>
      <c r="H17" s="416">
        <f t="shared" si="0"/>
        <v>0</v>
      </c>
    </row>
    <row r="18" spans="1:8">
      <c r="A18" s="424">
        <v>12</v>
      </c>
      <c r="B18" s="407" t="s">
        <v>61</v>
      </c>
      <c r="C18" s="665">
        <v>0</v>
      </c>
      <c r="D18" s="665">
        <v>0</v>
      </c>
      <c r="E18" s="666">
        <v>0</v>
      </c>
      <c r="F18" s="666">
        <v>0</v>
      </c>
      <c r="G18" s="665">
        <v>0</v>
      </c>
      <c r="H18" s="416">
        <f t="shared" si="0"/>
        <v>0</v>
      </c>
    </row>
    <row r="19" spans="1:8">
      <c r="A19" s="425">
        <v>13</v>
      </c>
      <c r="B19" s="409" t="s">
        <v>144</v>
      </c>
      <c r="C19" s="665">
        <v>0</v>
      </c>
      <c r="D19" s="665">
        <v>0</v>
      </c>
      <c r="E19" s="666">
        <v>0</v>
      </c>
      <c r="F19" s="666">
        <v>0</v>
      </c>
      <c r="G19" s="665">
        <v>0</v>
      </c>
      <c r="H19" s="416">
        <f t="shared" si="0"/>
        <v>0</v>
      </c>
    </row>
    <row r="20" spans="1:8">
      <c r="A20" s="424">
        <v>14</v>
      </c>
      <c r="B20" s="407" t="s">
        <v>63</v>
      </c>
      <c r="C20" s="665">
        <v>17388360.920000009</v>
      </c>
      <c r="D20" s="665">
        <v>131584617.67000002</v>
      </c>
      <c r="E20" s="666">
        <v>4525729.0364721986</v>
      </c>
      <c r="F20" s="666">
        <v>0</v>
      </c>
      <c r="G20" s="665">
        <v>0</v>
      </c>
      <c r="H20" s="416">
        <f t="shared" si="0"/>
        <v>144447249.55352783</v>
      </c>
    </row>
    <row r="21" spans="1:8" s="421" customFormat="1">
      <c r="A21" s="423">
        <v>15</v>
      </c>
      <c r="B21" s="422" t="s">
        <v>64</v>
      </c>
      <c r="C21" s="667">
        <f t="shared" ref="C21:H21" si="1">SUM(C7:C15)+SUM(C17:C20)</f>
        <v>82543697.480000019</v>
      </c>
      <c r="D21" s="667">
        <f t="shared" si="1"/>
        <v>852164340.87000036</v>
      </c>
      <c r="E21" s="667">
        <f t="shared" si="1"/>
        <v>17624681.287373532</v>
      </c>
      <c r="F21" s="667">
        <f t="shared" si="1"/>
        <v>0</v>
      </c>
      <c r="G21" s="667">
        <f t="shared" si="1"/>
        <v>0</v>
      </c>
      <c r="H21" s="416">
        <f t="shared" si="1"/>
        <v>917083357.06262684</v>
      </c>
    </row>
    <row r="22" spans="1:8">
      <c r="A22" s="420">
        <v>16</v>
      </c>
      <c r="B22" s="419" t="s">
        <v>432</v>
      </c>
      <c r="C22" s="665">
        <v>82543697.480000034</v>
      </c>
      <c r="D22" s="665">
        <v>690929795.25999868</v>
      </c>
      <c r="E22" s="666">
        <v>17338835.635190804</v>
      </c>
      <c r="F22" s="666">
        <v>0</v>
      </c>
      <c r="G22" s="665">
        <v>0</v>
      </c>
      <c r="H22" s="416">
        <f>C22+D22-E22-F22</f>
        <v>756134657.10480785</v>
      </c>
    </row>
    <row r="23" spans="1:8">
      <c r="A23" s="420">
        <v>17</v>
      </c>
      <c r="B23" s="419" t="s">
        <v>433</v>
      </c>
      <c r="C23" s="665">
        <v>0</v>
      </c>
      <c r="D23" s="665">
        <v>6795877.96</v>
      </c>
      <c r="E23" s="666">
        <v>6113.61</v>
      </c>
      <c r="F23" s="666">
        <v>0</v>
      </c>
      <c r="G23" s="665">
        <v>0</v>
      </c>
      <c r="H23" s="416">
        <f>C23+D23-E23-F23</f>
        <v>6789764.3499999996</v>
      </c>
    </row>
    <row r="25" spans="1:8">
      <c r="E25" s="404"/>
      <c r="F25" s="404"/>
    </row>
    <row r="26" spans="1:8" ht="42.6" customHeight="1">
      <c r="B26" s="339" t="s">
        <v>518</v>
      </c>
    </row>
  </sheetData>
  <mergeCells count="5">
    <mergeCell ref="G5:G6"/>
    <mergeCell ref="A5:B6"/>
    <mergeCell ref="C5:D5"/>
    <mergeCell ref="E5:E6"/>
    <mergeCell ref="F5:F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70" zoomScaleNormal="70" workbookViewId="0">
      <selection activeCell="C16" sqref="C16"/>
    </sheetView>
  </sheetViews>
  <sheetFormatPr defaultColWidth="9.140625" defaultRowHeight="12.75"/>
  <cols>
    <col min="1" max="1" width="11" style="404" bestFit="1" customWidth="1"/>
    <col min="2" max="2" width="93.42578125" style="404" customWidth="1"/>
    <col min="3" max="4" width="35" style="404" customWidth="1"/>
    <col min="5" max="5" width="19.140625" style="404" bestFit="1" customWidth="1"/>
    <col min="6" max="6" width="11.85546875" style="404" bestFit="1" customWidth="1"/>
    <col min="7" max="7" width="22" style="404" customWidth="1"/>
    <col min="8" max="8" width="19.85546875" style="404" customWidth="1"/>
    <col min="9" max="16384" width="9.140625" style="404"/>
  </cols>
  <sheetData>
    <row r="1" spans="1:8" ht="13.5">
      <c r="A1" s="334" t="s">
        <v>30</v>
      </c>
      <c r="B1" s="414" t="str">
        <f>Info!C2</f>
        <v>JSC " Halyk Bank Georgia"</v>
      </c>
      <c r="C1" s="429"/>
      <c r="D1" s="429"/>
      <c r="E1" s="429"/>
      <c r="F1" s="429"/>
      <c r="G1" s="429"/>
      <c r="H1" s="429"/>
    </row>
    <row r="2" spans="1:8">
      <c r="A2" s="335" t="s">
        <v>31</v>
      </c>
      <c r="B2" s="413">
        <f>'1. key ratios '!B2</f>
        <v>45657</v>
      </c>
      <c r="C2" s="429"/>
      <c r="D2" s="429"/>
      <c r="E2" s="429"/>
      <c r="F2" s="429"/>
      <c r="G2" s="429"/>
      <c r="H2" s="429"/>
    </row>
    <row r="3" spans="1:8">
      <c r="A3" s="336" t="s">
        <v>434</v>
      </c>
      <c r="B3" s="429"/>
      <c r="C3" s="429"/>
      <c r="D3" s="429"/>
      <c r="E3" s="429"/>
      <c r="F3" s="429"/>
      <c r="G3" s="429"/>
      <c r="H3" s="429"/>
    </row>
    <row r="4" spans="1:8">
      <c r="A4" s="430"/>
      <c r="B4" s="429"/>
      <c r="C4" s="428" t="s">
        <v>0</v>
      </c>
      <c r="D4" s="428" t="s">
        <v>1</v>
      </c>
      <c r="E4" s="428" t="s">
        <v>2</v>
      </c>
      <c r="F4" s="428" t="s">
        <v>3</v>
      </c>
      <c r="G4" s="428" t="s">
        <v>4</v>
      </c>
      <c r="H4" s="428" t="s">
        <v>5</v>
      </c>
    </row>
    <row r="5" spans="1:8" ht="41.45" customHeight="1">
      <c r="A5" s="829" t="s">
        <v>425</v>
      </c>
      <c r="B5" s="830"/>
      <c r="C5" s="843" t="s">
        <v>426</v>
      </c>
      <c r="D5" s="843"/>
      <c r="E5" s="843" t="s">
        <v>663</v>
      </c>
      <c r="F5" s="841" t="s">
        <v>427</v>
      </c>
      <c r="G5" s="841" t="s">
        <v>428</v>
      </c>
      <c r="H5" s="426" t="s">
        <v>662</v>
      </c>
    </row>
    <row r="6" spans="1:8" ht="25.5">
      <c r="A6" s="833"/>
      <c r="B6" s="834"/>
      <c r="C6" s="427" t="s">
        <v>429</v>
      </c>
      <c r="D6" s="427" t="s">
        <v>430</v>
      </c>
      <c r="E6" s="843"/>
      <c r="F6" s="842"/>
      <c r="G6" s="842"/>
      <c r="H6" s="426" t="s">
        <v>661</v>
      </c>
    </row>
    <row r="7" spans="1:8">
      <c r="A7" s="417">
        <v>1</v>
      </c>
      <c r="B7" s="435" t="s">
        <v>522</v>
      </c>
      <c r="C7" s="665">
        <v>810194.71</v>
      </c>
      <c r="D7" s="665">
        <v>85608526.900000006</v>
      </c>
      <c r="E7" s="665">
        <v>305035.13000000012</v>
      </c>
      <c r="F7" s="665">
        <v>0</v>
      </c>
      <c r="G7" s="665">
        <v>0</v>
      </c>
      <c r="H7" s="416">
        <f t="shared" ref="H7:H34" si="0">C7+D7-E7-F7</f>
        <v>86113686.480000004</v>
      </c>
    </row>
    <row r="8" spans="1:8">
      <c r="A8" s="417">
        <v>2</v>
      </c>
      <c r="B8" s="435" t="s">
        <v>435</v>
      </c>
      <c r="C8" s="665">
        <v>3099656</v>
      </c>
      <c r="D8" s="665">
        <v>94765730.629999965</v>
      </c>
      <c r="E8" s="665">
        <v>1414692.8875699332</v>
      </c>
      <c r="F8" s="665">
        <v>0</v>
      </c>
      <c r="G8" s="665">
        <v>0</v>
      </c>
      <c r="H8" s="416">
        <f t="shared" si="0"/>
        <v>96450693.742430031</v>
      </c>
    </row>
    <row r="9" spans="1:8">
      <c r="A9" s="417">
        <v>3</v>
      </c>
      <c r="B9" s="435" t="s">
        <v>436</v>
      </c>
      <c r="C9" s="665">
        <v>0</v>
      </c>
      <c r="D9" s="665">
        <v>0</v>
      </c>
      <c r="E9" s="665">
        <v>0</v>
      </c>
      <c r="F9" s="665">
        <v>0</v>
      </c>
      <c r="G9" s="665">
        <v>0</v>
      </c>
      <c r="H9" s="416">
        <f t="shared" si="0"/>
        <v>0</v>
      </c>
    </row>
    <row r="10" spans="1:8">
      <c r="A10" s="417">
        <v>4</v>
      </c>
      <c r="B10" s="435" t="s">
        <v>523</v>
      </c>
      <c r="C10" s="665">
        <v>5864876.0999999987</v>
      </c>
      <c r="D10" s="665">
        <v>35101781.990000002</v>
      </c>
      <c r="E10" s="665">
        <v>673501.82947028056</v>
      </c>
      <c r="F10" s="665">
        <v>0</v>
      </c>
      <c r="G10" s="665">
        <v>0</v>
      </c>
      <c r="H10" s="416">
        <f t="shared" si="0"/>
        <v>40293156.260529727</v>
      </c>
    </row>
    <row r="11" spans="1:8">
      <c r="A11" s="417">
        <v>5</v>
      </c>
      <c r="B11" s="435" t="s">
        <v>437</v>
      </c>
      <c r="C11" s="665">
        <v>15355315.74</v>
      </c>
      <c r="D11" s="665">
        <v>106434931.13000004</v>
      </c>
      <c r="E11" s="665">
        <v>1458039.9781108177</v>
      </c>
      <c r="F11" s="665">
        <v>0</v>
      </c>
      <c r="G11" s="665">
        <v>0</v>
      </c>
      <c r="H11" s="416">
        <f t="shared" si="0"/>
        <v>120332206.89188921</v>
      </c>
    </row>
    <row r="12" spans="1:8">
      <c r="A12" s="417">
        <v>6</v>
      </c>
      <c r="B12" s="435" t="s">
        <v>438</v>
      </c>
      <c r="C12" s="665">
        <v>297079.29000000004</v>
      </c>
      <c r="D12" s="665">
        <v>23240338.130000003</v>
      </c>
      <c r="E12" s="665">
        <v>684341.22102409648</v>
      </c>
      <c r="F12" s="665">
        <v>0</v>
      </c>
      <c r="G12" s="665">
        <v>0</v>
      </c>
      <c r="H12" s="416">
        <f t="shared" si="0"/>
        <v>22853076.198975906</v>
      </c>
    </row>
    <row r="13" spans="1:8">
      <c r="A13" s="417">
        <v>7</v>
      </c>
      <c r="B13" s="435" t="s">
        <v>439</v>
      </c>
      <c r="C13" s="665">
        <v>4295031.45</v>
      </c>
      <c r="D13" s="665">
        <v>2501577.96</v>
      </c>
      <c r="E13" s="665">
        <v>330259.34090736974</v>
      </c>
      <c r="F13" s="665">
        <v>0</v>
      </c>
      <c r="G13" s="665">
        <v>0</v>
      </c>
      <c r="H13" s="416">
        <f t="shared" si="0"/>
        <v>6466350.0690926304</v>
      </c>
    </row>
    <row r="14" spans="1:8">
      <c r="A14" s="417">
        <v>8</v>
      </c>
      <c r="B14" s="435" t="s">
        <v>440</v>
      </c>
      <c r="C14" s="665">
        <v>83160.390000000014</v>
      </c>
      <c r="D14" s="665">
        <v>1629284.4799999997</v>
      </c>
      <c r="E14" s="665">
        <v>34333.270000000004</v>
      </c>
      <c r="F14" s="665">
        <v>0</v>
      </c>
      <c r="G14" s="665">
        <v>0</v>
      </c>
      <c r="H14" s="416">
        <f t="shared" si="0"/>
        <v>1678111.5999999996</v>
      </c>
    </row>
    <row r="15" spans="1:8">
      <c r="A15" s="417">
        <v>9</v>
      </c>
      <c r="B15" s="435" t="s">
        <v>441</v>
      </c>
      <c r="C15" s="665">
        <v>3423598.9300000006</v>
      </c>
      <c r="D15" s="665">
        <v>1334930.6999999997</v>
      </c>
      <c r="E15" s="665">
        <v>382287.76453084504</v>
      </c>
      <c r="F15" s="665">
        <v>0</v>
      </c>
      <c r="G15" s="665">
        <v>0</v>
      </c>
      <c r="H15" s="416">
        <f t="shared" si="0"/>
        <v>4376241.8654691558</v>
      </c>
    </row>
    <row r="16" spans="1:8">
      <c r="A16" s="417">
        <v>10</v>
      </c>
      <c r="B16" s="435" t="s">
        <v>442</v>
      </c>
      <c r="C16" s="665">
        <v>0</v>
      </c>
      <c r="D16" s="665">
        <v>1156154.94</v>
      </c>
      <c r="E16" s="665">
        <v>36284.910000000003</v>
      </c>
      <c r="F16" s="665">
        <v>0</v>
      </c>
      <c r="G16" s="665">
        <v>0</v>
      </c>
      <c r="H16" s="416">
        <f t="shared" si="0"/>
        <v>1119870.03</v>
      </c>
    </row>
    <row r="17" spans="1:9">
      <c r="A17" s="417">
        <v>11</v>
      </c>
      <c r="B17" s="435" t="s">
        <v>443</v>
      </c>
      <c r="C17" s="665">
        <v>34589.22</v>
      </c>
      <c r="D17" s="665">
        <v>12546369.029999997</v>
      </c>
      <c r="E17" s="665">
        <v>541030.44399845856</v>
      </c>
      <c r="F17" s="665">
        <v>0</v>
      </c>
      <c r="G17" s="665">
        <v>0</v>
      </c>
      <c r="H17" s="416">
        <f t="shared" si="0"/>
        <v>12039927.80600154</v>
      </c>
    </row>
    <row r="18" spans="1:9">
      <c r="A18" s="417">
        <v>12</v>
      </c>
      <c r="B18" s="435" t="s">
        <v>444</v>
      </c>
      <c r="C18" s="665">
        <v>5228126.0299999993</v>
      </c>
      <c r="D18" s="665">
        <v>71165724.51000002</v>
      </c>
      <c r="E18" s="665">
        <v>1634735.2985888331</v>
      </c>
      <c r="F18" s="665">
        <v>0</v>
      </c>
      <c r="G18" s="665">
        <v>0</v>
      </c>
      <c r="H18" s="416">
        <f t="shared" si="0"/>
        <v>74759115.241411194</v>
      </c>
    </row>
    <row r="19" spans="1:9">
      <c r="A19" s="417">
        <v>13</v>
      </c>
      <c r="B19" s="435" t="s">
        <v>445</v>
      </c>
      <c r="C19" s="665">
        <v>9007732.5900000054</v>
      </c>
      <c r="D19" s="665">
        <v>34081654.18999999</v>
      </c>
      <c r="E19" s="665">
        <v>1916519.0753515023</v>
      </c>
      <c r="F19" s="665">
        <v>0</v>
      </c>
      <c r="G19" s="665">
        <v>0</v>
      </c>
      <c r="H19" s="416">
        <f t="shared" si="0"/>
        <v>41172867.704648495</v>
      </c>
    </row>
    <row r="20" spans="1:9">
      <c r="A20" s="417">
        <v>14</v>
      </c>
      <c r="B20" s="435" t="s">
        <v>446</v>
      </c>
      <c r="C20" s="665">
        <v>9687546.9499999993</v>
      </c>
      <c r="D20" s="665">
        <v>66071067.00999999</v>
      </c>
      <c r="E20" s="665">
        <v>925825.92884458811</v>
      </c>
      <c r="F20" s="665">
        <v>0</v>
      </c>
      <c r="G20" s="665">
        <v>0</v>
      </c>
      <c r="H20" s="416">
        <f t="shared" si="0"/>
        <v>74832788.031155407</v>
      </c>
    </row>
    <row r="21" spans="1:9">
      <c r="A21" s="417">
        <v>15</v>
      </c>
      <c r="B21" s="435" t="s">
        <v>447</v>
      </c>
      <c r="C21" s="665">
        <v>3833316.43</v>
      </c>
      <c r="D21" s="665">
        <v>17939241.699999999</v>
      </c>
      <c r="E21" s="665">
        <v>673815.54029987671</v>
      </c>
      <c r="F21" s="665">
        <v>0</v>
      </c>
      <c r="G21" s="665">
        <v>0</v>
      </c>
      <c r="H21" s="416">
        <f t="shared" si="0"/>
        <v>21098742.589700121</v>
      </c>
    </row>
    <row r="22" spans="1:9">
      <c r="A22" s="417">
        <v>16</v>
      </c>
      <c r="B22" s="435" t="s">
        <v>448</v>
      </c>
      <c r="C22" s="665">
        <v>529.79</v>
      </c>
      <c r="D22" s="665">
        <v>134015.1</v>
      </c>
      <c r="E22" s="665">
        <v>1086.79</v>
      </c>
      <c r="F22" s="665">
        <v>0</v>
      </c>
      <c r="G22" s="665">
        <v>0</v>
      </c>
      <c r="H22" s="416">
        <f t="shared" si="0"/>
        <v>133458.1</v>
      </c>
    </row>
    <row r="23" spans="1:9">
      <c r="A23" s="417">
        <v>17</v>
      </c>
      <c r="B23" s="435" t="s">
        <v>526</v>
      </c>
      <c r="C23" s="665">
        <v>22046.590000000004</v>
      </c>
      <c r="D23" s="665">
        <v>4321724.16</v>
      </c>
      <c r="E23" s="665">
        <v>38112.97</v>
      </c>
      <c r="F23" s="665">
        <v>0</v>
      </c>
      <c r="G23" s="665">
        <v>0</v>
      </c>
      <c r="H23" s="416">
        <f t="shared" si="0"/>
        <v>4305657.78</v>
      </c>
    </row>
    <row r="24" spans="1:9">
      <c r="A24" s="417">
        <v>18</v>
      </c>
      <c r="B24" s="435" t="s">
        <v>449</v>
      </c>
      <c r="C24" s="665">
        <v>0</v>
      </c>
      <c r="D24" s="665">
        <v>2776944.9299999997</v>
      </c>
      <c r="E24" s="665">
        <v>1927.4699999999996</v>
      </c>
      <c r="F24" s="665">
        <v>0</v>
      </c>
      <c r="G24" s="665">
        <v>0</v>
      </c>
      <c r="H24" s="416">
        <f t="shared" si="0"/>
        <v>2775017.4599999995</v>
      </c>
    </row>
    <row r="25" spans="1:9">
      <c r="A25" s="417">
        <v>19</v>
      </c>
      <c r="B25" s="435" t="s">
        <v>450</v>
      </c>
      <c r="C25" s="665">
        <v>3515.3700000000003</v>
      </c>
      <c r="D25" s="665">
        <v>1993990.61</v>
      </c>
      <c r="E25" s="665">
        <v>13459.04</v>
      </c>
      <c r="F25" s="665">
        <v>0</v>
      </c>
      <c r="G25" s="665">
        <v>0</v>
      </c>
      <c r="H25" s="416">
        <f t="shared" si="0"/>
        <v>1984046.9400000002</v>
      </c>
    </row>
    <row r="26" spans="1:9">
      <c r="A26" s="417">
        <v>20</v>
      </c>
      <c r="B26" s="435" t="s">
        <v>525</v>
      </c>
      <c r="C26" s="665">
        <v>571971.63</v>
      </c>
      <c r="D26" s="665">
        <v>14791673.499999998</v>
      </c>
      <c r="E26" s="665">
        <v>207259.74999999994</v>
      </c>
      <c r="F26" s="665">
        <v>0</v>
      </c>
      <c r="G26" s="665">
        <v>0</v>
      </c>
      <c r="H26" s="416">
        <f t="shared" si="0"/>
        <v>15156385.379999999</v>
      </c>
      <c r="I26" s="432"/>
    </row>
    <row r="27" spans="1:9">
      <c r="A27" s="417">
        <v>21</v>
      </c>
      <c r="B27" s="435" t="s">
        <v>451</v>
      </c>
      <c r="C27" s="665">
        <v>749355.35</v>
      </c>
      <c r="D27" s="665">
        <v>352656.99</v>
      </c>
      <c r="E27" s="665">
        <v>6284.88</v>
      </c>
      <c r="F27" s="665">
        <v>0</v>
      </c>
      <c r="G27" s="665">
        <v>0</v>
      </c>
      <c r="H27" s="416">
        <f t="shared" si="0"/>
        <v>1095727.46</v>
      </c>
      <c r="I27" s="432"/>
    </row>
    <row r="28" spans="1:9">
      <c r="A28" s="417">
        <v>22</v>
      </c>
      <c r="B28" s="435" t="s">
        <v>452</v>
      </c>
      <c r="C28" s="665">
        <v>79197.63</v>
      </c>
      <c r="D28" s="665">
        <v>1002286.7999999999</v>
      </c>
      <c r="E28" s="665">
        <v>38656.380000000005</v>
      </c>
      <c r="F28" s="665">
        <v>0</v>
      </c>
      <c r="G28" s="665">
        <v>0</v>
      </c>
      <c r="H28" s="416">
        <f t="shared" si="0"/>
        <v>1042828.0499999999</v>
      </c>
      <c r="I28" s="432"/>
    </row>
    <row r="29" spans="1:9">
      <c r="A29" s="417">
        <v>23</v>
      </c>
      <c r="B29" s="435" t="s">
        <v>453</v>
      </c>
      <c r="C29" s="665">
        <v>7625189.419999999</v>
      </c>
      <c r="D29" s="665">
        <v>129232604.60000002</v>
      </c>
      <c r="E29" s="665">
        <v>3264771.8205126459</v>
      </c>
      <c r="F29" s="665">
        <v>0</v>
      </c>
      <c r="G29" s="665">
        <v>0</v>
      </c>
      <c r="H29" s="416">
        <f t="shared" si="0"/>
        <v>133593022.19948736</v>
      </c>
      <c r="I29" s="432"/>
    </row>
    <row r="30" spans="1:9">
      <c r="A30" s="417">
        <v>24</v>
      </c>
      <c r="B30" s="435" t="s">
        <v>524</v>
      </c>
      <c r="C30" s="665">
        <v>4506490.959999999</v>
      </c>
      <c r="D30" s="665">
        <v>18168675.18</v>
      </c>
      <c r="E30" s="665">
        <v>506397.87</v>
      </c>
      <c r="F30" s="665">
        <v>0</v>
      </c>
      <c r="G30" s="665">
        <v>0</v>
      </c>
      <c r="H30" s="416">
        <f t="shared" si="0"/>
        <v>22168768.27</v>
      </c>
      <c r="I30" s="432"/>
    </row>
    <row r="31" spans="1:9">
      <c r="A31" s="417">
        <v>25</v>
      </c>
      <c r="B31" s="435" t="s">
        <v>454</v>
      </c>
      <c r="C31" s="665">
        <v>7965176.9099999983</v>
      </c>
      <c r="D31" s="665">
        <v>66692695.060000002</v>
      </c>
      <c r="E31" s="665">
        <v>2257485.8859815765</v>
      </c>
      <c r="F31" s="665">
        <v>0</v>
      </c>
      <c r="G31" s="665">
        <v>0</v>
      </c>
      <c r="H31" s="416">
        <f t="shared" si="0"/>
        <v>72400386.084018424</v>
      </c>
      <c r="I31" s="432"/>
    </row>
    <row r="32" spans="1:9">
      <c r="A32" s="417">
        <v>26</v>
      </c>
      <c r="B32" s="435" t="s">
        <v>521</v>
      </c>
      <c r="C32" s="665">
        <v>0</v>
      </c>
      <c r="D32" s="665">
        <v>0</v>
      </c>
      <c r="E32" s="665">
        <v>0</v>
      </c>
      <c r="F32" s="665">
        <v>0</v>
      </c>
      <c r="G32" s="665">
        <v>0</v>
      </c>
      <c r="H32" s="416">
        <f t="shared" si="0"/>
        <v>0</v>
      </c>
      <c r="I32" s="432"/>
    </row>
    <row r="33" spans="1:9">
      <c r="A33" s="417">
        <v>27</v>
      </c>
      <c r="B33" s="418" t="s">
        <v>455</v>
      </c>
      <c r="C33" s="665">
        <v>0</v>
      </c>
      <c r="D33" s="665">
        <v>59119760.640000015</v>
      </c>
      <c r="E33" s="665">
        <v>278535.81218270789</v>
      </c>
      <c r="F33" s="665">
        <v>0</v>
      </c>
      <c r="G33" s="665">
        <v>0</v>
      </c>
      <c r="H33" s="416">
        <f t="shared" si="0"/>
        <v>58841224.827817306</v>
      </c>
      <c r="I33" s="432"/>
    </row>
    <row r="34" spans="1:9">
      <c r="A34" s="417">
        <v>28</v>
      </c>
      <c r="B34" s="434" t="s">
        <v>64</v>
      </c>
      <c r="C34" s="667">
        <f>SUM(C7:C33)</f>
        <v>82543697.479999989</v>
      </c>
      <c r="D34" s="667">
        <f>SUM(D7:D33)</f>
        <v>852164340.86999977</v>
      </c>
      <c r="E34" s="667">
        <f>SUM(E7:E33)</f>
        <v>17624681.287373535</v>
      </c>
      <c r="F34" s="667">
        <f>SUM(F7:F33)</f>
        <v>0</v>
      </c>
      <c r="G34" s="667">
        <f>SUM(G7:G33)</f>
        <v>0</v>
      </c>
      <c r="H34" s="416">
        <f t="shared" si="0"/>
        <v>917083357.06262624</v>
      </c>
      <c r="I34" s="432"/>
    </row>
    <row r="35" spans="1:9">
      <c r="A35" s="432"/>
      <c r="B35" s="432"/>
      <c r="C35" s="432"/>
      <c r="D35" s="432"/>
      <c r="E35" s="432"/>
      <c r="F35" s="432"/>
      <c r="G35" s="432"/>
      <c r="H35" s="432"/>
      <c r="I35" s="432"/>
    </row>
    <row r="36" spans="1:9">
      <c r="A36" s="432"/>
      <c r="B36" s="433"/>
      <c r="C36" s="432"/>
      <c r="D36" s="432"/>
      <c r="E36" s="432"/>
      <c r="F36" s="432"/>
      <c r="G36" s="432"/>
      <c r="H36" s="432"/>
      <c r="I36" s="432"/>
    </row>
  </sheetData>
  <mergeCells count="5">
    <mergeCell ref="G5:G6"/>
    <mergeCell ref="A5:B6"/>
    <mergeCell ref="C5:D5"/>
    <mergeCell ref="E5:E6"/>
    <mergeCell ref="F5:F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zoomScale="85" zoomScaleNormal="85" workbookViewId="0">
      <selection activeCell="C16" sqref="C16"/>
    </sheetView>
  </sheetViews>
  <sheetFormatPr defaultColWidth="9.140625" defaultRowHeight="12.75"/>
  <cols>
    <col min="1" max="1" width="11.85546875" style="404" bestFit="1" customWidth="1"/>
    <col min="2" max="2" width="108" style="404" bestFit="1" customWidth="1"/>
    <col min="3" max="3" width="35.5703125" style="404" customWidth="1"/>
    <col min="4" max="4" width="38.42578125" style="337" customWidth="1"/>
    <col min="5" max="16384" width="9.140625" style="404"/>
  </cols>
  <sheetData>
    <row r="1" spans="1:4" ht="13.5">
      <c r="A1" s="334" t="s">
        <v>30</v>
      </c>
      <c r="B1" s="414" t="str">
        <f>Info!C2</f>
        <v>JSC " Halyk Bank Georgia"</v>
      </c>
      <c r="D1" s="404"/>
    </row>
    <row r="2" spans="1:4">
      <c r="A2" s="335" t="s">
        <v>31</v>
      </c>
      <c r="B2" s="413">
        <f>'1. key ratios '!B2</f>
        <v>45657</v>
      </c>
      <c r="D2" s="404"/>
    </row>
    <row r="3" spans="1:4">
      <c r="A3" s="336" t="s">
        <v>456</v>
      </c>
      <c r="D3" s="404"/>
    </row>
    <row r="5" spans="1:4">
      <c r="A5" s="844" t="s">
        <v>670</v>
      </c>
      <c r="B5" s="844"/>
      <c r="C5" s="412" t="s">
        <v>473</v>
      </c>
      <c r="D5" s="412" t="s">
        <v>514</v>
      </c>
    </row>
    <row r="6" spans="1:4">
      <c r="A6" s="442">
        <v>1</v>
      </c>
      <c r="B6" s="436" t="s">
        <v>669</v>
      </c>
      <c r="C6" s="668">
        <v>17992675.740000017</v>
      </c>
      <c r="D6" s="668">
        <v>0</v>
      </c>
    </row>
    <row r="7" spans="1:4">
      <c r="A7" s="439">
        <v>2</v>
      </c>
      <c r="B7" s="436" t="s">
        <v>668</v>
      </c>
      <c r="C7" s="668">
        <f>SUM(C8:C9)</f>
        <v>5366805.0076156361</v>
      </c>
      <c r="D7" s="668">
        <f>SUM(D8:D9)</f>
        <v>0</v>
      </c>
    </row>
    <row r="8" spans="1:4">
      <c r="A8" s="441">
        <v>2.1</v>
      </c>
      <c r="B8" s="440" t="s">
        <v>529</v>
      </c>
      <c r="C8" s="668">
        <v>4954730.9442525301</v>
      </c>
      <c r="D8" s="668">
        <v>0</v>
      </c>
    </row>
    <row r="9" spans="1:4">
      <c r="A9" s="441">
        <v>2.2000000000000002</v>
      </c>
      <c r="B9" s="440" t="s">
        <v>527</v>
      </c>
      <c r="C9" s="668">
        <v>412074.06336310628</v>
      </c>
      <c r="D9" s="668">
        <v>0</v>
      </c>
    </row>
    <row r="10" spans="1:4">
      <c r="A10" s="442">
        <v>3</v>
      </c>
      <c r="B10" s="436" t="s">
        <v>667</v>
      </c>
      <c r="C10" s="668">
        <f>SUM(C11:C13)</f>
        <v>6036892.6077543302</v>
      </c>
      <c r="D10" s="668">
        <f>SUM(D11:D13)</f>
        <v>0</v>
      </c>
    </row>
    <row r="11" spans="1:4">
      <c r="A11" s="441">
        <v>3.1</v>
      </c>
      <c r="B11" s="440" t="s">
        <v>458</v>
      </c>
      <c r="C11" s="668">
        <v>0</v>
      </c>
      <c r="D11" s="668">
        <v>0</v>
      </c>
    </row>
    <row r="12" spans="1:4">
      <c r="A12" s="441">
        <v>3.2</v>
      </c>
      <c r="B12" s="440" t="s">
        <v>666</v>
      </c>
      <c r="C12" s="668">
        <v>5844090.056761384</v>
      </c>
      <c r="D12" s="668">
        <v>0</v>
      </c>
    </row>
    <row r="13" spans="1:4">
      <c r="A13" s="441">
        <v>3.3</v>
      </c>
      <c r="B13" s="440" t="s">
        <v>528</v>
      </c>
      <c r="C13" s="668">
        <v>192802.55099294573</v>
      </c>
      <c r="D13" s="668">
        <v>0</v>
      </c>
    </row>
    <row r="14" spans="1:4">
      <c r="A14" s="439">
        <v>4</v>
      </c>
      <c r="B14" s="438" t="s">
        <v>665</v>
      </c>
      <c r="C14" s="668">
        <v>16247.510138696172</v>
      </c>
      <c r="D14" s="668">
        <v>0</v>
      </c>
    </row>
    <row r="15" spans="1:4">
      <c r="A15" s="437">
        <v>5</v>
      </c>
      <c r="B15" s="436" t="s">
        <v>664</v>
      </c>
      <c r="C15" s="664">
        <f>C6+C7-C10+C14</f>
        <v>17338835.650000021</v>
      </c>
      <c r="D15" s="664">
        <f>D6+D7-D10+D14</f>
        <v>0</v>
      </c>
    </row>
  </sheetData>
  <mergeCells count="1">
    <mergeCell ref="A5:B5"/>
  </mergeCells>
  <pageMargins left="0.7" right="0.7" top="0.75" bottom="0.75" header="0.3" footer="0.3"/>
  <pageSetup orientation="portrait" horizontalDpi="4294967292"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zoomScale="70" zoomScaleNormal="70" workbookViewId="0">
      <selection activeCell="C16" sqref="C16"/>
    </sheetView>
  </sheetViews>
  <sheetFormatPr defaultColWidth="9.140625" defaultRowHeight="12.75"/>
  <cols>
    <col min="1" max="1" width="11.85546875" style="404" bestFit="1" customWidth="1"/>
    <col min="2" max="2" width="128.85546875" style="404" bestFit="1" customWidth="1"/>
    <col min="3" max="3" width="37" style="404" customWidth="1"/>
    <col min="4" max="4" width="50.5703125" style="404" customWidth="1"/>
    <col min="5" max="16384" width="9.140625" style="404"/>
  </cols>
  <sheetData>
    <row r="1" spans="1:4" ht="13.5">
      <c r="A1" s="334" t="s">
        <v>30</v>
      </c>
      <c r="B1" s="414" t="str">
        <f>Info!C2</f>
        <v>JSC " Halyk Bank Georgia"</v>
      </c>
    </row>
    <row r="2" spans="1:4">
      <c r="A2" s="335" t="s">
        <v>31</v>
      </c>
      <c r="B2" s="413">
        <f>'1. key ratios '!B2</f>
        <v>45657</v>
      </c>
    </row>
    <row r="3" spans="1:4">
      <c r="A3" s="336" t="s">
        <v>460</v>
      </c>
    </row>
    <row r="4" spans="1:4">
      <c r="A4" s="336"/>
    </row>
    <row r="5" spans="1:4" ht="15" customHeight="1">
      <c r="A5" s="845" t="s">
        <v>530</v>
      </c>
      <c r="B5" s="846"/>
      <c r="C5" s="849" t="s">
        <v>461</v>
      </c>
      <c r="D5" s="849" t="s">
        <v>462</v>
      </c>
    </row>
    <row r="6" spans="1:4">
      <c r="A6" s="847"/>
      <c r="B6" s="848"/>
      <c r="C6" s="849"/>
      <c r="D6" s="849"/>
    </row>
    <row r="7" spans="1:4">
      <c r="A7" s="444">
        <v>1</v>
      </c>
      <c r="B7" s="405" t="s">
        <v>457</v>
      </c>
      <c r="C7" s="668">
        <v>86131104.549999937</v>
      </c>
      <c r="D7" s="669"/>
    </row>
    <row r="8" spans="1:4">
      <c r="A8" s="446">
        <v>2</v>
      </c>
      <c r="B8" s="446" t="s">
        <v>463</v>
      </c>
      <c r="C8" s="668">
        <v>16689532.048311299</v>
      </c>
      <c r="D8" s="669"/>
    </row>
    <row r="9" spans="1:4">
      <c r="A9" s="446">
        <v>3</v>
      </c>
      <c r="B9" s="447" t="s">
        <v>673</v>
      </c>
      <c r="C9" s="668">
        <v>681034.50168870285</v>
      </c>
      <c r="D9" s="669"/>
    </row>
    <row r="10" spans="1:4">
      <c r="A10" s="446">
        <v>4</v>
      </c>
      <c r="B10" s="446" t="s">
        <v>464</v>
      </c>
      <c r="C10" s="668">
        <f>SUM(C11:C17)</f>
        <v>20957973.619999997</v>
      </c>
      <c r="D10" s="669"/>
    </row>
    <row r="11" spans="1:4">
      <c r="A11" s="446">
        <v>5</v>
      </c>
      <c r="B11" s="445" t="s">
        <v>672</v>
      </c>
      <c r="C11" s="668">
        <v>5288936.861246259</v>
      </c>
      <c r="D11" s="669"/>
    </row>
    <row r="12" spans="1:4">
      <c r="A12" s="446">
        <v>6</v>
      </c>
      <c r="B12" s="445" t="s">
        <v>465</v>
      </c>
      <c r="C12" s="668">
        <v>6146461.9999999991</v>
      </c>
      <c r="D12" s="669"/>
    </row>
    <row r="13" spans="1:4">
      <c r="A13" s="446">
        <v>7</v>
      </c>
      <c r="B13" s="445" t="s">
        <v>468</v>
      </c>
      <c r="C13" s="668">
        <v>0</v>
      </c>
      <c r="D13" s="669"/>
    </row>
    <row r="14" spans="1:4">
      <c r="A14" s="446">
        <v>8</v>
      </c>
      <c r="B14" s="445" t="s">
        <v>466</v>
      </c>
      <c r="C14" s="668">
        <v>179065.24</v>
      </c>
      <c r="D14" s="670">
        <v>171462.37</v>
      </c>
    </row>
    <row r="15" spans="1:4">
      <c r="A15" s="446">
        <v>9</v>
      </c>
      <c r="B15" s="445" t="s">
        <v>467</v>
      </c>
      <c r="C15" s="668">
        <v>0</v>
      </c>
      <c r="D15" s="670">
        <v>0</v>
      </c>
    </row>
    <row r="16" spans="1:4">
      <c r="A16" s="446">
        <v>10</v>
      </c>
      <c r="B16" s="445" t="s">
        <v>469</v>
      </c>
      <c r="C16" s="668">
        <v>9096889.9113702402</v>
      </c>
      <c r="D16" s="670">
        <v>0</v>
      </c>
    </row>
    <row r="17" spans="1:4">
      <c r="A17" s="446">
        <v>11</v>
      </c>
      <c r="B17" s="445" t="s">
        <v>671</v>
      </c>
      <c r="C17" s="668">
        <v>246619.60738349811</v>
      </c>
      <c r="D17" s="669"/>
    </row>
    <row r="18" spans="1:4">
      <c r="A18" s="444">
        <v>12</v>
      </c>
      <c r="B18" s="443" t="s">
        <v>459</v>
      </c>
      <c r="C18" s="664">
        <f>C7+C8+C9-C10</f>
        <v>82543697.47999993</v>
      </c>
      <c r="D18" s="669"/>
    </row>
    <row r="21" spans="1:4">
      <c r="B21" s="334"/>
    </row>
    <row r="22" spans="1:4">
      <c r="B22" s="335"/>
    </row>
    <row r="23" spans="1:4">
      <c r="B23" s="336"/>
    </row>
  </sheetData>
  <mergeCells count="3">
    <mergeCell ref="A5:B6"/>
    <mergeCell ref="C5:C6"/>
    <mergeCell ref="D5:D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showGridLines="0" zoomScale="80" zoomScaleNormal="80" workbookViewId="0">
      <selection activeCell="C16" sqref="C16"/>
    </sheetView>
  </sheetViews>
  <sheetFormatPr defaultColWidth="9.140625" defaultRowHeight="12.75"/>
  <cols>
    <col min="1" max="1" width="11.85546875" style="429" bestFit="1" customWidth="1"/>
    <col min="2" max="2" width="63.85546875" style="429" customWidth="1"/>
    <col min="3" max="3" width="17" style="429" bestFit="1" customWidth="1"/>
    <col min="4" max="18" width="22.28515625" style="429" customWidth="1"/>
    <col min="19" max="19" width="23.28515625" style="429" bestFit="1" customWidth="1"/>
    <col min="20" max="26" width="22.28515625" style="429" customWidth="1"/>
    <col min="27" max="27" width="23.28515625" style="429" bestFit="1" customWidth="1"/>
    <col min="28" max="28" width="20" style="429" customWidth="1"/>
    <col min="29" max="16384" width="9.140625" style="429"/>
  </cols>
  <sheetData>
    <row r="1" spans="1:28" ht="13.5">
      <c r="A1" s="334" t="s">
        <v>30</v>
      </c>
      <c r="B1" s="414" t="str">
        <f>Info!C2</f>
        <v>JSC " Halyk Bank Georgia"</v>
      </c>
    </row>
    <row r="2" spans="1:28">
      <c r="A2" s="335" t="s">
        <v>31</v>
      </c>
      <c r="B2" s="413">
        <f>'1. key ratios '!B2</f>
        <v>45657</v>
      </c>
      <c r="C2" s="430"/>
    </row>
    <row r="3" spans="1:28">
      <c r="A3" s="336" t="s">
        <v>470</v>
      </c>
    </row>
    <row r="5" spans="1:28" ht="15" customHeight="1">
      <c r="A5" s="851" t="s">
        <v>685</v>
      </c>
      <c r="B5" s="852"/>
      <c r="C5" s="857" t="s">
        <v>471</v>
      </c>
      <c r="D5" s="858"/>
      <c r="E5" s="858"/>
      <c r="F5" s="858"/>
      <c r="G5" s="858"/>
      <c r="H5" s="858"/>
      <c r="I5" s="858"/>
      <c r="J5" s="858"/>
      <c r="K5" s="858"/>
      <c r="L5" s="858"/>
      <c r="M5" s="858"/>
      <c r="N5" s="858"/>
      <c r="O5" s="858"/>
      <c r="P5" s="858"/>
      <c r="Q5" s="858"/>
      <c r="R5" s="858"/>
      <c r="S5" s="858"/>
      <c r="T5" s="459"/>
      <c r="U5" s="459"/>
      <c r="V5" s="459"/>
      <c r="W5" s="459"/>
      <c r="X5" s="459"/>
      <c r="Y5" s="459"/>
      <c r="Z5" s="459"/>
      <c r="AA5" s="458"/>
      <c r="AB5" s="451"/>
    </row>
    <row r="6" spans="1:28" ht="12" customHeight="1">
      <c r="A6" s="853"/>
      <c r="B6" s="854"/>
      <c r="C6" s="859" t="s">
        <v>64</v>
      </c>
      <c r="D6" s="861" t="s">
        <v>684</v>
      </c>
      <c r="E6" s="861"/>
      <c r="F6" s="861"/>
      <c r="G6" s="861"/>
      <c r="H6" s="861" t="s">
        <v>683</v>
      </c>
      <c r="I6" s="861"/>
      <c r="J6" s="861"/>
      <c r="K6" s="861"/>
      <c r="L6" s="457"/>
      <c r="M6" s="862" t="s">
        <v>682</v>
      </c>
      <c r="N6" s="862"/>
      <c r="O6" s="862"/>
      <c r="P6" s="862"/>
      <c r="Q6" s="862"/>
      <c r="R6" s="862"/>
      <c r="S6" s="842"/>
      <c r="T6" s="456"/>
      <c r="U6" s="850" t="s">
        <v>681</v>
      </c>
      <c r="V6" s="850"/>
      <c r="W6" s="850"/>
      <c r="X6" s="850"/>
      <c r="Y6" s="850"/>
      <c r="Z6" s="850"/>
      <c r="AA6" s="843"/>
      <c r="AB6" s="455"/>
    </row>
    <row r="7" spans="1:28">
      <c r="A7" s="855"/>
      <c r="B7" s="856"/>
      <c r="C7" s="860"/>
      <c r="D7" s="454"/>
      <c r="E7" s="452" t="s">
        <v>472</v>
      </c>
      <c r="F7" s="426" t="s">
        <v>679</v>
      </c>
      <c r="G7" s="428" t="s">
        <v>680</v>
      </c>
      <c r="H7" s="430"/>
      <c r="I7" s="452" t="s">
        <v>472</v>
      </c>
      <c r="J7" s="426" t="s">
        <v>679</v>
      </c>
      <c r="K7" s="428" t="s">
        <v>680</v>
      </c>
      <c r="L7" s="453"/>
      <c r="M7" s="452" t="s">
        <v>472</v>
      </c>
      <c r="N7" s="452" t="s">
        <v>679</v>
      </c>
      <c r="O7" s="452" t="s">
        <v>678</v>
      </c>
      <c r="P7" s="452" t="s">
        <v>677</v>
      </c>
      <c r="Q7" s="452" t="s">
        <v>676</v>
      </c>
      <c r="R7" s="426" t="s">
        <v>675</v>
      </c>
      <c r="S7" s="452" t="s">
        <v>674</v>
      </c>
      <c r="T7" s="453"/>
      <c r="U7" s="452" t="s">
        <v>472</v>
      </c>
      <c r="V7" s="452" t="s">
        <v>679</v>
      </c>
      <c r="W7" s="452" t="s">
        <v>678</v>
      </c>
      <c r="X7" s="452" t="s">
        <v>677</v>
      </c>
      <c r="Y7" s="452" t="s">
        <v>676</v>
      </c>
      <c r="Z7" s="426" t="s">
        <v>675</v>
      </c>
      <c r="AA7" s="452" t="s">
        <v>674</v>
      </c>
      <c r="AB7" s="451"/>
    </row>
    <row r="8" spans="1:28">
      <c r="A8" s="450">
        <v>1</v>
      </c>
      <c r="B8" s="422" t="s">
        <v>473</v>
      </c>
      <c r="C8" s="667">
        <v>773473492.74000049</v>
      </c>
      <c r="D8" s="665">
        <v>641607601.73000038</v>
      </c>
      <c r="E8" s="665">
        <v>31715456.799999997</v>
      </c>
      <c r="F8" s="665">
        <v>0</v>
      </c>
      <c r="G8" s="665">
        <v>0</v>
      </c>
      <c r="H8" s="665">
        <v>49322193.530000001</v>
      </c>
      <c r="I8" s="665">
        <v>12172208.24</v>
      </c>
      <c r="J8" s="665">
        <v>12526739.91</v>
      </c>
      <c r="K8" s="665">
        <v>0</v>
      </c>
      <c r="L8" s="665">
        <v>80360777.949999973</v>
      </c>
      <c r="M8" s="665">
        <v>7815455.0599999996</v>
      </c>
      <c r="N8" s="665">
        <v>3727579.9</v>
      </c>
      <c r="O8" s="665">
        <v>6664733.7999999989</v>
      </c>
      <c r="P8" s="665">
        <v>5380403.9500000011</v>
      </c>
      <c r="Q8" s="665">
        <v>12371130.399999999</v>
      </c>
      <c r="R8" s="665">
        <v>6938102.379999999</v>
      </c>
      <c r="S8" s="665">
        <v>1920171.31</v>
      </c>
      <c r="T8" s="665">
        <v>2182919.5300000003</v>
      </c>
      <c r="U8" s="665">
        <v>0</v>
      </c>
      <c r="V8" s="665">
        <v>0</v>
      </c>
      <c r="W8" s="665">
        <v>0</v>
      </c>
      <c r="X8" s="665">
        <v>0</v>
      </c>
      <c r="Y8" s="665">
        <v>82463.170000000013</v>
      </c>
      <c r="Z8" s="665">
        <v>2010169.1999999997</v>
      </c>
      <c r="AA8" s="665">
        <v>90287.16</v>
      </c>
      <c r="AB8" s="448"/>
    </row>
    <row r="9" spans="1:28">
      <c r="A9" s="417">
        <v>1.1000000000000001</v>
      </c>
      <c r="B9" s="449" t="s">
        <v>474</v>
      </c>
      <c r="C9" s="667">
        <v>0</v>
      </c>
      <c r="D9" s="665">
        <v>0</v>
      </c>
      <c r="E9" s="665">
        <v>0</v>
      </c>
      <c r="F9" s="665">
        <v>0</v>
      </c>
      <c r="G9" s="665">
        <v>0</v>
      </c>
      <c r="H9" s="665">
        <v>0</v>
      </c>
      <c r="I9" s="665">
        <v>0</v>
      </c>
      <c r="J9" s="665">
        <v>0</v>
      </c>
      <c r="K9" s="665">
        <v>0</v>
      </c>
      <c r="L9" s="665">
        <v>0</v>
      </c>
      <c r="M9" s="665">
        <v>0</v>
      </c>
      <c r="N9" s="665">
        <v>0</v>
      </c>
      <c r="O9" s="665">
        <v>0</v>
      </c>
      <c r="P9" s="665">
        <v>0</v>
      </c>
      <c r="Q9" s="665">
        <v>0</v>
      </c>
      <c r="R9" s="665">
        <v>0</v>
      </c>
      <c r="S9" s="665">
        <v>0</v>
      </c>
      <c r="T9" s="665">
        <v>0</v>
      </c>
      <c r="U9" s="665">
        <v>0</v>
      </c>
      <c r="V9" s="665">
        <v>0</v>
      </c>
      <c r="W9" s="665">
        <v>0</v>
      </c>
      <c r="X9" s="665">
        <v>0</v>
      </c>
      <c r="Y9" s="665">
        <v>0</v>
      </c>
      <c r="Z9" s="665">
        <v>0</v>
      </c>
      <c r="AA9" s="665">
        <v>0</v>
      </c>
      <c r="AB9" s="448"/>
    </row>
    <row r="10" spans="1:28">
      <c r="A10" s="417">
        <v>1.2</v>
      </c>
      <c r="B10" s="449" t="s">
        <v>475</v>
      </c>
      <c r="C10" s="671">
        <v>0</v>
      </c>
      <c r="D10" s="665">
        <v>0</v>
      </c>
      <c r="E10" s="665">
        <v>0</v>
      </c>
      <c r="F10" s="665">
        <v>0</v>
      </c>
      <c r="G10" s="665">
        <v>0</v>
      </c>
      <c r="H10" s="665">
        <v>0</v>
      </c>
      <c r="I10" s="665">
        <v>0</v>
      </c>
      <c r="J10" s="665">
        <v>0</v>
      </c>
      <c r="K10" s="665">
        <v>0</v>
      </c>
      <c r="L10" s="665">
        <v>0</v>
      </c>
      <c r="M10" s="665">
        <v>0</v>
      </c>
      <c r="N10" s="665">
        <v>0</v>
      </c>
      <c r="O10" s="665">
        <v>0</v>
      </c>
      <c r="P10" s="665">
        <v>0</v>
      </c>
      <c r="Q10" s="665">
        <v>0</v>
      </c>
      <c r="R10" s="665">
        <v>0</v>
      </c>
      <c r="S10" s="665">
        <v>0</v>
      </c>
      <c r="T10" s="665">
        <v>0</v>
      </c>
      <c r="U10" s="665">
        <v>0</v>
      </c>
      <c r="V10" s="665">
        <v>0</v>
      </c>
      <c r="W10" s="665">
        <v>0</v>
      </c>
      <c r="X10" s="665">
        <v>0</v>
      </c>
      <c r="Y10" s="665">
        <v>0</v>
      </c>
      <c r="Z10" s="665">
        <v>0</v>
      </c>
      <c r="AA10" s="665">
        <v>0</v>
      </c>
      <c r="AB10" s="448"/>
    </row>
    <row r="11" spans="1:28">
      <c r="A11" s="417">
        <v>1.3</v>
      </c>
      <c r="B11" s="449" t="s">
        <v>476</v>
      </c>
      <c r="C11" s="671">
        <v>0</v>
      </c>
      <c r="D11" s="665">
        <v>0</v>
      </c>
      <c r="E11" s="665">
        <v>0</v>
      </c>
      <c r="F11" s="665">
        <v>0</v>
      </c>
      <c r="G11" s="665">
        <v>0</v>
      </c>
      <c r="H11" s="665">
        <v>0</v>
      </c>
      <c r="I11" s="665">
        <v>0</v>
      </c>
      <c r="J11" s="665">
        <v>0</v>
      </c>
      <c r="K11" s="665">
        <v>0</v>
      </c>
      <c r="L11" s="665">
        <v>0</v>
      </c>
      <c r="M11" s="665">
        <v>0</v>
      </c>
      <c r="N11" s="665">
        <v>0</v>
      </c>
      <c r="O11" s="665">
        <v>0</v>
      </c>
      <c r="P11" s="665">
        <v>0</v>
      </c>
      <c r="Q11" s="665">
        <v>0</v>
      </c>
      <c r="R11" s="665">
        <v>0</v>
      </c>
      <c r="S11" s="665">
        <v>0</v>
      </c>
      <c r="T11" s="665">
        <v>0</v>
      </c>
      <c r="U11" s="665">
        <v>0</v>
      </c>
      <c r="V11" s="665">
        <v>0</v>
      </c>
      <c r="W11" s="665">
        <v>0</v>
      </c>
      <c r="X11" s="665">
        <v>0</v>
      </c>
      <c r="Y11" s="665">
        <v>0</v>
      </c>
      <c r="Z11" s="665">
        <v>0</v>
      </c>
      <c r="AA11" s="665">
        <v>0</v>
      </c>
      <c r="AB11" s="448"/>
    </row>
    <row r="12" spans="1:28">
      <c r="A12" s="417">
        <v>1.4</v>
      </c>
      <c r="B12" s="449" t="s">
        <v>477</v>
      </c>
      <c r="C12" s="671">
        <v>49697568.559999995</v>
      </c>
      <c r="D12" s="665">
        <v>48747176.229999989</v>
      </c>
      <c r="E12" s="665">
        <v>3160458.0900000003</v>
      </c>
      <c r="F12" s="665">
        <v>0</v>
      </c>
      <c r="G12" s="665">
        <v>0</v>
      </c>
      <c r="H12" s="665">
        <v>0</v>
      </c>
      <c r="I12" s="665">
        <v>0</v>
      </c>
      <c r="J12" s="665">
        <v>0</v>
      </c>
      <c r="K12" s="665">
        <v>0</v>
      </c>
      <c r="L12" s="665">
        <v>888488.52</v>
      </c>
      <c r="M12" s="665">
        <v>84204</v>
      </c>
      <c r="N12" s="665">
        <v>0</v>
      </c>
      <c r="O12" s="665">
        <v>0</v>
      </c>
      <c r="P12" s="665">
        <v>0</v>
      </c>
      <c r="Q12" s="665">
        <v>0</v>
      </c>
      <c r="R12" s="665">
        <v>804284.52</v>
      </c>
      <c r="S12" s="665">
        <v>0</v>
      </c>
      <c r="T12" s="665">
        <v>61903.81</v>
      </c>
      <c r="U12" s="665">
        <v>0</v>
      </c>
      <c r="V12" s="665">
        <v>0</v>
      </c>
      <c r="W12" s="665">
        <v>0</v>
      </c>
      <c r="X12" s="665">
        <v>0</v>
      </c>
      <c r="Y12" s="665">
        <v>0</v>
      </c>
      <c r="Z12" s="665">
        <v>0</v>
      </c>
      <c r="AA12" s="665">
        <v>61903.81</v>
      </c>
      <c r="AB12" s="448"/>
    </row>
    <row r="13" spans="1:28">
      <c r="A13" s="417">
        <v>1.5</v>
      </c>
      <c r="B13" s="449" t="s">
        <v>478</v>
      </c>
      <c r="C13" s="671">
        <v>383124079.7700001</v>
      </c>
      <c r="D13" s="665">
        <v>306512739.49000007</v>
      </c>
      <c r="E13" s="665">
        <v>17749444.260000002</v>
      </c>
      <c r="F13" s="665">
        <v>0</v>
      </c>
      <c r="G13" s="665">
        <v>0</v>
      </c>
      <c r="H13" s="665">
        <v>29671655.129999999</v>
      </c>
      <c r="I13" s="665">
        <v>9233996.209999999</v>
      </c>
      <c r="J13" s="665">
        <v>6185498.25</v>
      </c>
      <c r="K13" s="665">
        <v>0</v>
      </c>
      <c r="L13" s="665">
        <v>45156302.79999999</v>
      </c>
      <c r="M13" s="665">
        <v>6122926.1200000001</v>
      </c>
      <c r="N13" s="665">
        <v>629520.14000000013</v>
      </c>
      <c r="O13" s="665">
        <v>2888828.4799999995</v>
      </c>
      <c r="P13" s="665">
        <v>2656710.7100000004</v>
      </c>
      <c r="Q13" s="665">
        <v>4376096.34</v>
      </c>
      <c r="R13" s="665">
        <v>2645710.1</v>
      </c>
      <c r="S13" s="665">
        <v>1184531.83</v>
      </c>
      <c r="T13" s="665">
        <v>1783382.35</v>
      </c>
      <c r="U13" s="665">
        <v>0</v>
      </c>
      <c r="V13" s="665">
        <v>0</v>
      </c>
      <c r="W13" s="665">
        <v>0</v>
      </c>
      <c r="X13" s="665">
        <v>0</v>
      </c>
      <c r="Y13" s="665">
        <v>38900.26</v>
      </c>
      <c r="Z13" s="665">
        <v>1744482.0899999999</v>
      </c>
      <c r="AA13" s="665">
        <v>0</v>
      </c>
      <c r="AB13" s="448"/>
    </row>
    <row r="14" spans="1:28">
      <c r="A14" s="417">
        <v>1.6</v>
      </c>
      <c r="B14" s="449" t="s">
        <v>479</v>
      </c>
      <c r="C14" s="671">
        <v>340651844.41000032</v>
      </c>
      <c r="D14" s="665">
        <v>286347686.01000035</v>
      </c>
      <c r="E14" s="665">
        <v>10805554.449999997</v>
      </c>
      <c r="F14" s="665">
        <v>0</v>
      </c>
      <c r="G14" s="665">
        <v>0</v>
      </c>
      <c r="H14" s="665">
        <v>19650538.399999999</v>
      </c>
      <c r="I14" s="665">
        <v>2938212.0300000007</v>
      </c>
      <c r="J14" s="665">
        <v>6341241.6600000011</v>
      </c>
      <c r="K14" s="665">
        <v>0</v>
      </c>
      <c r="L14" s="665">
        <v>34315986.62999998</v>
      </c>
      <c r="M14" s="665">
        <v>1608324.9399999997</v>
      </c>
      <c r="N14" s="665">
        <v>3098059.76</v>
      </c>
      <c r="O14" s="665">
        <v>3775905.32</v>
      </c>
      <c r="P14" s="665">
        <v>2723693.24</v>
      </c>
      <c r="Q14" s="665">
        <v>7995034.0599999987</v>
      </c>
      <c r="R14" s="665">
        <v>3488107.7599999993</v>
      </c>
      <c r="S14" s="665">
        <v>735639.47999999986</v>
      </c>
      <c r="T14" s="665">
        <v>337633.37000000005</v>
      </c>
      <c r="U14" s="665">
        <v>0</v>
      </c>
      <c r="V14" s="665">
        <v>0</v>
      </c>
      <c r="W14" s="665">
        <v>0</v>
      </c>
      <c r="X14" s="665">
        <v>0</v>
      </c>
      <c r="Y14" s="665">
        <v>43562.91</v>
      </c>
      <c r="Z14" s="665">
        <v>265687.11</v>
      </c>
      <c r="AA14" s="665">
        <v>28383.35</v>
      </c>
      <c r="AB14" s="448"/>
    </row>
    <row r="15" spans="1:28">
      <c r="A15" s="450">
        <v>2</v>
      </c>
      <c r="B15" s="434" t="s">
        <v>480</v>
      </c>
      <c r="C15" s="667">
        <v>6795877.96</v>
      </c>
      <c r="D15" s="665">
        <v>6795877.96</v>
      </c>
      <c r="E15" s="665">
        <v>0</v>
      </c>
      <c r="F15" s="665">
        <v>0</v>
      </c>
      <c r="G15" s="665">
        <v>0</v>
      </c>
      <c r="H15" s="665">
        <v>0</v>
      </c>
      <c r="I15" s="665">
        <v>0</v>
      </c>
      <c r="J15" s="665">
        <v>0</v>
      </c>
      <c r="K15" s="665">
        <v>0</v>
      </c>
      <c r="L15" s="665">
        <v>0</v>
      </c>
      <c r="M15" s="665">
        <v>0</v>
      </c>
      <c r="N15" s="665">
        <v>0</v>
      </c>
      <c r="O15" s="665">
        <v>0</v>
      </c>
      <c r="P15" s="665">
        <v>0</v>
      </c>
      <c r="Q15" s="665">
        <v>0</v>
      </c>
      <c r="R15" s="665">
        <v>0</v>
      </c>
      <c r="S15" s="665">
        <v>0</v>
      </c>
      <c r="T15" s="665">
        <v>0</v>
      </c>
      <c r="U15" s="665">
        <v>0</v>
      </c>
      <c r="V15" s="665">
        <v>0</v>
      </c>
      <c r="W15" s="665">
        <v>0</v>
      </c>
      <c r="X15" s="665">
        <v>0</v>
      </c>
      <c r="Y15" s="665">
        <v>0</v>
      </c>
      <c r="Z15" s="665">
        <v>0</v>
      </c>
      <c r="AA15" s="665">
        <v>0</v>
      </c>
      <c r="AB15" s="448"/>
    </row>
    <row r="16" spans="1:28">
      <c r="A16" s="417">
        <v>2.1</v>
      </c>
      <c r="B16" s="449" t="s">
        <v>474</v>
      </c>
      <c r="C16" s="671">
        <v>0</v>
      </c>
      <c r="D16" s="665">
        <v>0</v>
      </c>
      <c r="E16" s="665">
        <v>0</v>
      </c>
      <c r="F16" s="665">
        <v>0</v>
      </c>
      <c r="G16" s="665">
        <v>0</v>
      </c>
      <c r="H16" s="665">
        <v>0</v>
      </c>
      <c r="I16" s="665">
        <v>0</v>
      </c>
      <c r="J16" s="665">
        <v>0</v>
      </c>
      <c r="K16" s="665">
        <v>0</v>
      </c>
      <c r="L16" s="665">
        <v>0</v>
      </c>
      <c r="M16" s="665">
        <v>0</v>
      </c>
      <c r="N16" s="665">
        <v>0</v>
      </c>
      <c r="O16" s="665">
        <v>0</v>
      </c>
      <c r="P16" s="665">
        <v>0</v>
      </c>
      <c r="Q16" s="665">
        <v>0</v>
      </c>
      <c r="R16" s="665">
        <v>0</v>
      </c>
      <c r="S16" s="665">
        <v>0</v>
      </c>
      <c r="T16" s="665">
        <v>0</v>
      </c>
      <c r="U16" s="665">
        <v>0</v>
      </c>
      <c r="V16" s="665">
        <v>0</v>
      </c>
      <c r="W16" s="665">
        <v>0</v>
      </c>
      <c r="X16" s="665">
        <v>0</v>
      </c>
      <c r="Y16" s="665">
        <v>0</v>
      </c>
      <c r="Z16" s="665">
        <v>0</v>
      </c>
      <c r="AA16" s="665">
        <v>0</v>
      </c>
      <c r="AB16" s="448"/>
    </row>
    <row r="17" spans="1:28">
      <c r="A17" s="417">
        <v>2.2000000000000002</v>
      </c>
      <c r="B17" s="449" t="s">
        <v>475</v>
      </c>
      <c r="C17" s="671">
        <v>6795877.96</v>
      </c>
      <c r="D17" s="665">
        <v>6795877.96</v>
      </c>
      <c r="E17" s="665">
        <v>0</v>
      </c>
      <c r="F17" s="665">
        <v>0</v>
      </c>
      <c r="G17" s="665">
        <v>0</v>
      </c>
      <c r="H17" s="665">
        <v>0</v>
      </c>
      <c r="I17" s="665">
        <v>0</v>
      </c>
      <c r="J17" s="665">
        <v>0</v>
      </c>
      <c r="K17" s="665">
        <v>0</v>
      </c>
      <c r="L17" s="665">
        <v>0</v>
      </c>
      <c r="M17" s="665">
        <v>0</v>
      </c>
      <c r="N17" s="665">
        <v>0</v>
      </c>
      <c r="O17" s="665">
        <v>0</v>
      </c>
      <c r="P17" s="665">
        <v>0</v>
      </c>
      <c r="Q17" s="665">
        <v>0</v>
      </c>
      <c r="R17" s="665">
        <v>0</v>
      </c>
      <c r="S17" s="665">
        <v>0</v>
      </c>
      <c r="T17" s="665">
        <v>0</v>
      </c>
      <c r="U17" s="665">
        <v>0</v>
      </c>
      <c r="V17" s="665">
        <v>0</v>
      </c>
      <c r="W17" s="665">
        <v>0</v>
      </c>
      <c r="X17" s="665">
        <v>0</v>
      </c>
      <c r="Y17" s="665">
        <v>0</v>
      </c>
      <c r="Z17" s="665">
        <v>0</v>
      </c>
      <c r="AA17" s="665">
        <v>0</v>
      </c>
      <c r="AB17" s="448"/>
    </row>
    <row r="18" spans="1:28">
      <c r="A18" s="417">
        <v>2.2999999999999998</v>
      </c>
      <c r="B18" s="449" t="s">
        <v>476</v>
      </c>
      <c r="C18" s="671">
        <v>0</v>
      </c>
      <c r="D18" s="665">
        <v>0</v>
      </c>
      <c r="E18" s="665">
        <v>0</v>
      </c>
      <c r="F18" s="665">
        <v>0</v>
      </c>
      <c r="G18" s="665">
        <v>0</v>
      </c>
      <c r="H18" s="665">
        <v>0</v>
      </c>
      <c r="I18" s="665">
        <v>0</v>
      </c>
      <c r="J18" s="665">
        <v>0</v>
      </c>
      <c r="K18" s="665">
        <v>0</v>
      </c>
      <c r="L18" s="665">
        <v>0</v>
      </c>
      <c r="M18" s="665">
        <v>0</v>
      </c>
      <c r="N18" s="665">
        <v>0</v>
      </c>
      <c r="O18" s="665">
        <v>0</v>
      </c>
      <c r="P18" s="665">
        <v>0</v>
      </c>
      <c r="Q18" s="665">
        <v>0</v>
      </c>
      <c r="R18" s="665">
        <v>0</v>
      </c>
      <c r="S18" s="665">
        <v>0</v>
      </c>
      <c r="T18" s="665">
        <v>0</v>
      </c>
      <c r="U18" s="665">
        <v>0</v>
      </c>
      <c r="V18" s="665">
        <v>0</v>
      </c>
      <c r="W18" s="665">
        <v>0</v>
      </c>
      <c r="X18" s="665">
        <v>0</v>
      </c>
      <c r="Y18" s="665">
        <v>0</v>
      </c>
      <c r="Z18" s="665">
        <v>0</v>
      </c>
      <c r="AA18" s="665">
        <v>0</v>
      </c>
      <c r="AB18" s="448"/>
    </row>
    <row r="19" spans="1:28">
      <c r="A19" s="417">
        <v>2.4</v>
      </c>
      <c r="B19" s="449" t="s">
        <v>477</v>
      </c>
      <c r="C19" s="671">
        <v>0</v>
      </c>
      <c r="D19" s="665">
        <v>0</v>
      </c>
      <c r="E19" s="665">
        <v>0</v>
      </c>
      <c r="F19" s="665">
        <v>0</v>
      </c>
      <c r="G19" s="665">
        <v>0</v>
      </c>
      <c r="H19" s="665">
        <v>0</v>
      </c>
      <c r="I19" s="665">
        <v>0</v>
      </c>
      <c r="J19" s="665">
        <v>0</v>
      </c>
      <c r="K19" s="665">
        <v>0</v>
      </c>
      <c r="L19" s="665">
        <v>0</v>
      </c>
      <c r="M19" s="665">
        <v>0</v>
      </c>
      <c r="N19" s="665">
        <v>0</v>
      </c>
      <c r="O19" s="665">
        <v>0</v>
      </c>
      <c r="P19" s="665">
        <v>0</v>
      </c>
      <c r="Q19" s="665">
        <v>0</v>
      </c>
      <c r="R19" s="665">
        <v>0</v>
      </c>
      <c r="S19" s="665">
        <v>0</v>
      </c>
      <c r="T19" s="665">
        <v>0</v>
      </c>
      <c r="U19" s="665">
        <v>0</v>
      </c>
      <c r="V19" s="665">
        <v>0</v>
      </c>
      <c r="W19" s="665">
        <v>0</v>
      </c>
      <c r="X19" s="665">
        <v>0</v>
      </c>
      <c r="Y19" s="665">
        <v>0</v>
      </c>
      <c r="Z19" s="665">
        <v>0</v>
      </c>
      <c r="AA19" s="665">
        <v>0</v>
      </c>
      <c r="AB19" s="448"/>
    </row>
    <row r="20" spans="1:28">
      <c r="A20" s="417">
        <v>2.5</v>
      </c>
      <c r="B20" s="449" t="s">
        <v>478</v>
      </c>
      <c r="C20" s="671">
        <v>0</v>
      </c>
      <c r="D20" s="665">
        <v>0</v>
      </c>
      <c r="E20" s="665">
        <v>0</v>
      </c>
      <c r="F20" s="665">
        <v>0</v>
      </c>
      <c r="G20" s="665">
        <v>0</v>
      </c>
      <c r="H20" s="665">
        <v>0</v>
      </c>
      <c r="I20" s="665">
        <v>0</v>
      </c>
      <c r="J20" s="665">
        <v>0</v>
      </c>
      <c r="K20" s="665">
        <v>0</v>
      </c>
      <c r="L20" s="665">
        <v>0</v>
      </c>
      <c r="M20" s="665">
        <v>0</v>
      </c>
      <c r="N20" s="665">
        <v>0</v>
      </c>
      <c r="O20" s="665">
        <v>0</v>
      </c>
      <c r="P20" s="665">
        <v>0</v>
      </c>
      <c r="Q20" s="665">
        <v>0</v>
      </c>
      <c r="R20" s="665">
        <v>0</v>
      </c>
      <c r="S20" s="665">
        <v>0</v>
      </c>
      <c r="T20" s="665">
        <v>0</v>
      </c>
      <c r="U20" s="665">
        <v>0</v>
      </c>
      <c r="V20" s="665">
        <v>0</v>
      </c>
      <c r="W20" s="665">
        <v>0</v>
      </c>
      <c r="X20" s="665">
        <v>0</v>
      </c>
      <c r="Y20" s="665">
        <v>0</v>
      </c>
      <c r="Z20" s="665">
        <v>0</v>
      </c>
      <c r="AA20" s="665">
        <v>0</v>
      </c>
      <c r="AB20" s="448"/>
    </row>
    <row r="21" spans="1:28">
      <c r="A21" s="417">
        <v>2.6</v>
      </c>
      <c r="B21" s="449" t="s">
        <v>479</v>
      </c>
      <c r="C21" s="671">
        <v>0</v>
      </c>
      <c r="D21" s="665">
        <v>0</v>
      </c>
      <c r="E21" s="665">
        <v>0</v>
      </c>
      <c r="F21" s="665">
        <v>0</v>
      </c>
      <c r="G21" s="665">
        <v>0</v>
      </c>
      <c r="H21" s="665">
        <v>0</v>
      </c>
      <c r="I21" s="665">
        <v>0</v>
      </c>
      <c r="J21" s="665">
        <v>0</v>
      </c>
      <c r="K21" s="665">
        <v>0</v>
      </c>
      <c r="L21" s="665">
        <v>0</v>
      </c>
      <c r="M21" s="665">
        <v>0</v>
      </c>
      <c r="N21" s="665">
        <v>0</v>
      </c>
      <c r="O21" s="665">
        <v>0</v>
      </c>
      <c r="P21" s="665">
        <v>0</v>
      </c>
      <c r="Q21" s="665">
        <v>0</v>
      </c>
      <c r="R21" s="665">
        <v>0</v>
      </c>
      <c r="S21" s="665">
        <v>0</v>
      </c>
      <c r="T21" s="665">
        <v>0</v>
      </c>
      <c r="U21" s="665">
        <v>0</v>
      </c>
      <c r="V21" s="665">
        <v>0</v>
      </c>
      <c r="W21" s="665">
        <v>0</v>
      </c>
      <c r="X21" s="665">
        <v>0</v>
      </c>
      <c r="Y21" s="665">
        <v>0</v>
      </c>
      <c r="Z21" s="665">
        <v>0</v>
      </c>
      <c r="AA21" s="665">
        <v>0</v>
      </c>
      <c r="AB21" s="448"/>
    </row>
    <row r="22" spans="1:28">
      <c r="A22" s="450">
        <v>3</v>
      </c>
      <c r="B22" s="422" t="s">
        <v>520</v>
      </c>
      <c r="C22" s="667">
        <v>71386510.659999996</v>
      </c>
      <c r="D22" s="667">
        <v>65792667.00999999</v>
      </c>
      <c r="E22" s="672">
        <v>0</v>
      </c>
      <c r="F22" s="672">
        <v>0</v>
      </c>
      <c r="G22" s="672">
        <v>0</v>
      </c>
      <c r="H22" s="667">
        <v>5407609.9000000004</v>
      </c>
      <c r="I22" s="672">
        <v>0</v>
      </c>
      <c r="J22" s="672">
        <v>0</v>
      </c>
      <c r="K22" s="672">
        <v>0</v>
      </c>
      <c r="L22" s="667">
        <v>186233.75</v>
      </c>
      <c r="M22" s="672">
        <v>0</v>
      </c>
      <c r="N22" s="672">
        <v>0</v>
      </c>
      <c r="O22" s="672">
        <v>0</v>
      </c>
      <c r="P22" s="672">
        <v>0</v>
      </c>
      <c r="Q22" s="672">
        <v>0</v>
      </c>
      <c r="R22" s="672">
        <v>0</v>
      </c>
      <c r="S22" s="672">
        <v>0</v>
      </c>
      <c r="T22" s="667">
        <v>0</v>
      </c>
      <c r="U22" s="672">
        <v>0</v>
      </c>
      <c r="V22" s="672">
        <v>0</v>
      </c>
      <c r="W22" s="672">
        <v>0</v>
      </c>
      <c r="X22" s="672">
        <v>0</v>
      </c>
      <c r="Y22" s="672">
        <v>0</v>
      </c>
      <c r="Z22" s="672">
        <v>0</v>
      </c>
      <c r="AA22" s="672">
        <v>0</v>
      </c>
      <c r="AB22" s="448"/>
    </row>
    <row r="23" spans="1:28">
      <c r="A23" s="417">
        <v>3.1</v>
      </c>
      <c r="B23" s="449" t="s">
        <v>474</v>
      </c>
      <c r="C23" s="671">
        <v>0</v>
      </c>
      <c r="D23" s="667">
        <v>0</v>
      </c>
      <c r="E23" s="672">
        <v>0</v>
      </c>
      <c r="F23" s="672">
        <v>0</v>
      </c>
      <c r="G23" s="672">
        <v>0</v>
      </c>
      <c r="H23" s="667">
        <v>0</v>
      </c>
      <c r="I23" s="672">
        <v>0</v>
      </c>
      <c r="J23" s="672">
        <v>0</v>
      </c>
      <c r="K23" s="672">
        <v>0</v>
      </c>
      <c r="L23" s="667">
        <v>0</v>
      </c>
      <c r="M23" s="672">
        <v>0</v>
      </c>
      <c r="N23" s="672">
        <v>0</v>
      </c>
      <c r="O23" s="672">
        <v>0</v>
      </c>
      <c r="P23" s="672">
        <v>0</v>
      </c>
      <c r="Q23" s="672">
        <v>0</v>
      </c>
      <c r="R23" s="672">
        <v>0</v>
      </c>
      <c r="S23" s="672">
        <v>0</v>
      </c>
      <c r="T23" s="667">
        <v>0</v>
      </c>
      <c r="U23" s="672">
        <v>0</v>
      </c>
      <c r="V23" s="672">
        <v>0</v>
      </c>
      <c r="W23" s="672">
        <v>0</v>
      </c>
      <c r="X23" s="672">
        <v>0</v>
      </c>
      <c r="Y23" s="672">
        <v>0</v>
      </c>
      <c r="Z23" s="672">
        <v>0</v>
      </c>
      <c r="AA23" s="672">
        <v>0</v>
      </c>
      <c r="AB23" s="448"/>
    </row>
    <row r="24" spans="1:28">
      <c r="A24" s="417">
        <v>3.2</v>
      </c>
      <c r="B24" s="449" t="s">
        <v>475</v>
      </c>
      <c r="C24" s="671">
        <v>0</v>
      </c>
      <c r="D24" s="667">
        <v>0</v>
      </c>
      <c r="E24" s="672">
        <v>0</v>
      </c>
      <c r="F24" s="672">
        <v>0</v>
      </c>
      <c r="G24" s="672">
        <v>0</v>
      </c>
      <c r="H24" s="667">
        <v>0</v>
      </c>
      <c r="I24" s="672">
        <v>0</v>
      </c>
      <c r="J24" s="672">
        <v>0</v>
      </c>
      <c r="K24" s="672">
        <v>0</v>
      </c>
      <c r="L24" s="667">
        <v>0</v>
      </c>
      <c r="M24" s="672">
        <v>0</v>
      </c>
      <c r="N24" s="672">
        <v>0</v>
      </c>
      <c r="O24" s="672">
        <v>0</v>
      </c>
      <c r="P24" s="672">
        <v>0</v>
      </c>
      <c r="Q24" s="672">
        <v>0</v>
      </c>
      <c r="R24" s="672">
        <v>0</v>
      </c>
      <c r="S24" s="672">
        <v>0</v>
      </c>
      <c r="T24" s="667">
        <v>0</v>
      </c>
      <c r="U24" s="672">
        <v>0</v>
      </c>
      <c r="V24" s="672">
        <v>0</v>
      </c>
      <c r="W24" s="672">
        <v>0</v>
      </c>
      <c r="X24" s="672">
        <v>0</v>
      </c>
      <c r="Y24" s="672">
        <v>0</v>
      </c>
      <c r="Z24" s="672">
        <v>0</v>
      </c>
      <c r="AA24" s="672">
        <v>0</v>
      </c>
      <c r="AB24" s="448"/>
    </row>
    <row r="25" spans="1:28">
      <c r="A25" s="417">
        <v>3.3</v>
      </c>
      <c r="B25" s="449" t="s">
        <v>476</v>
      </c>
      <c r="C25" s="671">
        <v>0</v>
      </c>
      <c r="D25" s="667">
        <v>0</v>
      </c>
      <c r="E25" s="672">
        <v>0</v>
      </c>
      <c r="F25" s="672">
        <v>0</v>
      </c>
      <c r="G25" s="672">
        <v>0</v>
      </c>
      <c r="H25" s="667">
        <v>0</v>
      </c>
      <c r="I25" s="672">
        <v>0</v>
      </c>
      <c r="J25" s="672">
        <v>0</v>
      </c>
      <c r="K25" s="672">
        <v>0</v>
      </c>
      <c r="L25" s="667">
        <v>0</v>
      </c>
      <c r="M25" s="672">
        <v>0</v>
      </c>
      <c r="N25" s="672">
        <v>0</v>
      </c>
      <c r="O25" s="672">
        <v>0</v>
      </c>
      <c r="P25" s="672">
        <v>0</v>
      </c>
      <c r="Q25" s="672">
        <v>0</v>
      </c>
      <c r="R25" s="672">
        <v>0</v>
      </c>
      <c r="S25" s="672">
        <v>0</v>
      </c>
      <c r="T25" s="667">
        <v>0</v>
      </c>
      <c r="U25" s="672">
        <v>0</v>
      </c>
      <c r="V25" s="672">
        <v>0</v>
      </c>
      <c r="W25" s="672">
        <v>0</v>
      </c>
      <c r="X25" s="672">
        <v>0</v>
      </c>
      <c r="Y25" s="672">
        <v>0</v>
      </c>
      <c r="Z25" s="672">
        <v>0</v>
      </c>
      <c r="AA25" s="672">
        <v>0</v>
      </c>
      <c r="AB25" s="448"/>
    </row>
    <row r="26" spans="1:28">
      <c r="A26" s="417">
        <v>3.4</v>
      </c>
      <c r="B26" s="449" t="s">
        <v>477</v>
      </c>
      <c r="C26" s="671">
        <v>1</v>
      </c>
      <c r="D26" s="667">
        <v>1</v>
      </c>
      <c r="E26" s="672">
        <v>0</v>
      </c>
      <c r="F26" s="672">
        <v>0</v>
      </c>
      <c r="G26" s="672">
        <v>0</v>
      </c>
      <c r="H26" s="667">
        <v>0</v>
      </c>
      <c r="I26" s="672">
        <v>0</v>
      </c>
      <c r="J26" s="672">
        <v>0</v>
      </c>
      <c r="K26" s="672">
        <v>0</v>
      </c>
      <c r="L26" s="667">
        <v>0</v>
      </c>
      <c r="M26" s="672">
        <v>0</v>
      </c>
      <c r="N26" s="672">
        <v>0</v>
      </c>
      <c r="O26" s="672">
        <v>0</v>
      </c>
      <c r="P26" s="672">
        <v>0</v>
      </c>
      <c r="Q26" s="672">
        <v>0</v>
      </c>
      <c r="R26" s="672">
        <v>0</v>
      </c>
      <c r="S26" s="672">
        <v>0</v>
      </c>
      <c r="T26" s="667">
        <v>0</v>
      </c>
      <c r="U26" s="672">
        <v>0</v>
      </c>
      <c r="V26" s="672">
        <v>0</v>
      </c>
      <c r="W26" s="672">
        <v>0</v>
      </c>
      <c r="X26" s="672">
        <v>0</v>
      </c>
      <c r="Y26" s="672">
        <v>0</v>
      </c>
      <c r="Z26" s="672">
        <v>0</v>
      </c>
      <c r="AA26" s="672">
        <v>0</v>
      </c>
      <c r="AB26" s="448"/>
    </row>
    <row r="27" spans="1:28">
      <c r="A27" s="417">
        <v>3.5</v>
      </c>
      <c r="B27" s="449" t="s">
        <v>478</v>
      </c>
      <c r="C27" s="671">
        <v>66798470.179999992</v>
      </c>
      <c r="D27" s="667">
        <v>61261123.179999992</v>
      </c>
      <c r="E27" s="672">
        <v>0</v>
      </c>
      <c r="F27" s="672">
        <v>0</v>
      </c>
      <c r="G27" s="672">
        <v>0</v>
      </c>
      <c r="H27" s="667">
        <v>5397007</v>
      </c>
      <c r="I27" s="672">
        <v>0</v>
      </c>
      <c r="J27" s="672">
        <v>0</v>
      </c>
      <c r="K27" s="672">
        <v>0</v>
      </c>
      <c r="L27" s="667">
        <v>140340</v>
      </c>
      <c r="M27" s="672">
        <v>0</v>
      </c>
      <c r="N27" s="672">
        <v>0</v>
      </c>
      <c r="O27" s="672">
        <v>0</v>
      </c>
      <c r="P27" s="672">
        <v>0</v>
      </c>
      <c r="Q27" s="672">
        <v>0</v>
      </c>
      <c r="R27" s="672">
        <v>0</v>
      </c>
      <c r="S27" s="672">
        <v>0</v>
      </c>
      <c r="T27" s="667">
        <v>0</v>
      </c>
      <c r="U27" s="672">
        <v>0</v>
      </c>
      <c r="V27" s="672">
        <v>0</v>
      </c>
      <c r="W27" s="672">
        <v>0</v>
      </c>
      <c r="X27" s="672">
        <v>0</v>
      </c>
      <c r="Y27" s="672">
        <v>0</v>
      </c>
      <c r="Z27" s="672">
        <v>0</v>
      </c>
      <c r="AA27" s="672">
        <v>0</v>
      </c>
      <c r="AB27" s="448"/>
    </row>
    <row r="28" spans="1:28">
      <c r="A28" s="417">
        <v>3.6</v>
      </c>
      <c r="B28" s="449" t="s">
        <v>479</v>
      </c>
      <c r="C28" s="671">
        <v>4588039.4799999995</v>
      </c>
      <c r="D28" s="667">
        <v>4531542.8299999991</v>
      </c>
      <c r="E28" s="672">
        <v>0</v>
      </c>
      <c r="F28" s="672">
        <v>0</v>
      </c>
      <c r="G28" s="672">
        <v>0</v>
      </c>
      <c r="H28" s="667">
        <v>10602.9</v>
      </c>
      <c r="I28" s="672">
        <v>0</v>
      </c>
      <c r="J28" s="672">
        <v>0</v>
      </c>
      <c r="K28" s="672">
        <v>0</v>
      </c>
      <c r="L28" s="667">
        <v>45893.75</v>
      </c>
      <c r="M28" s="672">
        <v>0</v>
      </c>
      <c r="N28" s="672">
        <v>0</v>
      </c>
      <c r="O28" s="672">
        <v>0</v>
      </c>
      <c r="P28" s="672">
        <v>0</v>
      </c>
      <c r="Q28" s="672">
        <v>0</v>
      </c>
      <c r="R28" s="672">
        <v>0</v>
      </c>
      <c r="S28" s="672">
        <v>0</v>
      </c>
      <c r="T28" s="667">
        <v>0</v>
      </c>
      <c r="U28" s="672">
        <v>0</v>
      </c>
      <c r="V28" s="672">
        <v>0</v>
      </c>
      <c r="W28" s="672">
        <v>0</v>
      </c>
      <c r="X28" s="672">
        <v>0</v>
      </c>
      <c r="Y28" s="672">
        <v>0</v>
      </c>
      <c r="Z28" s="672">
        <v>0</v>
      </c>
      <c r="AA28" s="672">
        <v>0</v>
      </c>
      <c r="AB28" s="448"/>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showGridLines="0" zoomScale="80" zoomScaleNormal="80" workbookViewId="0">
      <selection activeCell="C16" sqref="C16"/>
    </sheetView>
  </sheetViews>
  <sheetFormatPr defaultColWidth="9.140625" defaultRowHeight="12.75"/>
  <cols>
    <col min="1" max="1" width="11.85546875" style="429" bestFit="1" customWidth="1"/>
    <col min="2" max="2" width="90.28515625" style="429" bestFit="1" customWidth="1"/>
    <col min="3" max="3" width="20.140625" style="429" customWidth="1"/>
    <col min="4" max="4" width="22.28515625" style="429" customWidth="1"/>
    <col min="5" max="7" width="17.140625" style="429" customWidth="1"/>
    <col min="8" max="8" width="22.28515625" style="429" customWidth="1"/>
    <col min="9" max="10" width="17.140625" style="429" customWidth="1"/>
    <col min="11" max="27" width="22.28515625" style="429" customWidth="1"/>
    <col min="28" max="16384" width="9.140625" style="429"/>
  </cols>
  <sheetData>
    <row r="1" spans="1:27" ht="13.5">
      <c r="A1" s="334" t="s">
        <v>30</v>
      </c>
      <c r="B1" s="414" t="str">
        <f>Info!C2</f>
        <v>JSC " Halyk Bank Georgia"</v>
      </c>
    </row>
    <row r="2" spans="1:27">
      <c r="A2" s="335" t="s">
        <v>31</v>
      </c>
      <c r="B2" s="413">
        <f>'1. key ratios '!B2</f>
        <v>45657</v>
      </c>
    </row>
    <row r="3" spans="1:27">
      <c r="A3" s="336" t="s">
        <v>482</v>
      </c>
      <c r="C3" s="431"/>
    </row>
    <row r="4" spans="1:27" ht="13.5" thickBot="1">
      <c r="A4" s="336"/>
      <c r="B4" s="484"/>
      <c r="C4" s="431"/>
    </row>
    <row r="5" spans="1:27" s="460" customFormat="1" ht="13.5" customHeight="1">
      <c r="A5" s="863" t="s">
        <v>688</v>
      </c>
      <c r="B5" s="864"/>
      <c r="C5" s="872" t="s">
        <v>687</v>
      </c>
      <c r="D5" s="873"/>
      <c r="E5" s="873"/>
      <c r="F5" s="873"/>
      <c r="G5" s="873"/>
      <c r="H5" s="873"/>
      <c r="I5" s="873"/>
      <c r="J5" s="873"/>
      <c r="K5" s="873"/>
      <c r="L5" s="873"/>
      <c r="M5" s="873"/>
      <c r="N5" s="873"/>
      <c r="O5" s="873"/>
      <c r="P5" s="873"/>
      <c r="Q5" s="873"/>
      <c r="R5" s="873"/>
      <c r="S5" s="874"/>
      <c r="T5" s="459"/>
      <c r="U5" s="459"/>
      <c r="V5" s="459"/>
      <c r="W5" s="459"/>
      <c r="X5" s="459"/>
      <c r="Y5" s="459"/>
      <c r="Z5" s="459"/>
      <c r="AA5" s="458"/>
    </row>
    <row r="6" spans="1:27" s="460" customFormat="1" ht="12" customHeight="1">
      <c r="A6" s="865"/>
      <c r="B6" s="866"/>
      <c r="C6" s="869" t="s">
        <v>64</v>
      </c>
      <c r="D6" s="861" t="s">
        <v>684</v>
      </c>
      <c r="E6" s="861"/>
      <c r="F6" s="861"/>
      <c r="G6" s="861"/>
      <c r="H6" s="861" t="s">
        <v>683</v>
      </c>
      <c r="I6" s="861"/>
      <c r="J6" s="861"/>
      <c r="K6" s="861"/>
      <c r="L6" s="457"/>
      <c r="M6" s="862" t="s">
        <v>682</v>
      </c>
      <c r="N6" s="862"/>
      <c r="O6" s="862"/>
      <c r="P6" s="862"/>
      <c r="Q6" s="862"/>
      <c r="R6" s="862"/>
      <c r="S6" s="871"/>
      <c r="T6" s="459"/>
      <c r="U6" s="850" t="s">
        <v>681</v>
      </c>
      <c r="V6" s="850"/>
      <c r="W6" s="850"/>
      <c r="X6" s="850"/>
      <c r="Y6" s="850"/>
      <c r="Z6" s="850"/>
      <c r="AA6" s="843"/>
    </row>
    <row r="7" spans="1:27" s="460" customFormat="1" ht="25.5">
      <c r="A7" s="867"/>
      <c r="B7" s="868"/>
      <c r="C7" s="870"/>
      <c r="D7" s="454"/>
      <c r="E7" s="452" t="s">
        <v>472</v>
      </c>
      <c r="F7" s="426" t="s">
        <v>679</v>
      </c>
      <c r="G7" s="428" t="s">
        <v>680</v>
      </c>
      <c r="H7" s="483"/>
      <c r="I7" s="452" t="s">
        <v>472</v>
      </c>
      <c r="J7" s="426" t="s">
        <v>679</v>
      </c>
      <c r="K7" s="428" t="s">
        <v>680</v>
      </c>
      <c r="L7" s="453"/>
      <c r="M7" s="452" t="s">
        <v>472</v>
      </c>
      <c r="N7" s="426" t="s">
        <v>679</v>
      </c>
      <c r="O7" s="426" t="s">
        <v>678</v>
      </c>
      <c r="P7" s="426" t="s">
        <v>677</v>
      </c>
      <c r="Q7" s="426" t="s">
        <v>676</v>
      </c>
      <c r="R7" s="426" t="s">
        <v>675</v>
      </c>
      <c r="S7" s="482" t="s">
        <v>674</v>
      </c>
      <c r="T7" s="481"/>
      <c r="U7" s="452" t="s">
        <v>472</v>
      </c>
      <c r="V7" s="452" t="s">
        <v>679</v>
      </c>
      <c r="W7" s="452" t="s">
        <v>678</v>
      </c>
      <c r="X7" s="452" t="s">
        <v>677</v>
      </c>
      <c r="Y7" s="452" t="s">
        <v>676</v>
      </c>
      <c r="Z7" s="426" t="s">
        <v>675</v>
      </c>
      <c r="AA7" s="452" t="s">
        <v>674</v>
      </c>
    </row>
    <row r="8" spans="1:27">
      <c r="A8" s="480">
        <v>1</v>
      </c>
      <c r="B8" s="479" t="s">
        <v>473</v>
      </c>
      <c r="C8" s="673">
        <v>773473492.7399987</v>
      </c>
      <c r="D8" s="665">
        <v>641607601.72999871</v>
      </c>
      <c r="E8" s="665">
        <v>31715456.800000004</v>
      </c>
      <c r="F8" s="665">
        <v>0</v>
      </c>
      <c r="G8" s="665">
        <v>0</v>
      </c>
      <c r="H8" s="665">
        <v>49322193.530000024</v>
      </c>
      <c r="I8" s="665">
        <v>12172208.24</v>
      </c>
      <c r="J8" s="665">
        <v>12526739.909999998</v>
      </c>
      <c r="K8" s="665">
        <v>0</v>
      </c>
      <c r="L8" s="665">
        <v>80360777.950000033</v>
      </c>
      <c r="M8" s="665">
        <v>7815455.0600000033</v>
      </c>
      <c r="N8" s="665">
        <v>3727579.8999999994</v>
      </c>
      <c r="O8" s="665">
        <v>6664733.7999999998</v>
      </c>
      <c r="P8" s="665">
        <v>5380403.9500000002</v>
      </c>
      <c r="Q8" s="665">
        <v>12371130.4</v>
      </c>
      <c r="R8" s="665">
        <v>6938102.379999999</v>
      </c>
      <c r="S8" s="674">
        <v>1920171.3099999998</v>
      </c>
      <c r="T8" s="675">
        <v>2182919.5299999998</v>
      </c>
      <c r="U8" s="665">
        <v>0</v>
      </c>
      <c r="V8" s="665">
        <v>0</v>
      </c>
      <c r="W8" s="665">
        <v>0</v>
      </c>
      <c r="X8" s="665">
        <v>0</v>
      </c>
      <c r="Y8" s="665">
        <v>82463.17</v>
      </c>
      <c r="Z8" s="665">
        <v>2010169.1999999997</v>
      </c>
      <c r="AA8" s="674">
        <v>90287.16</v>
      </c>
    </row>
    <row r="9" spans="1:27">
      <c r="A9" s="477">
        <v>1.1000000000000001</v>
      </c>
      <c r="B9" s="478" t="s">
        <v>483</v>
      </c>
      <c r="C9" s="673">
        <v>743621260.49994886</v>
      </c>
      <c r="D9" s="665">
        <v>621097847.29994881</v>
      </c>
      <c r="E9" s="665">
        <v>31566755.140000004</v>
      </c>
      <c r="F9" s="665">
        <v>0</v>
      </c>
      <c r="G9" s="665">
        <v>0</v>
      </c>
      <c r="H9" s="665">
        <v>44012108.600000024</v>
      </c>
      <c r="I9" s="665">
        <v>7108966.21</v>
      </c>
      <c r="J9" s="665">
        <v>12475428.699999997</v>
      </c>
      <c r="K9" s="665">
        <v>0</v>
      </c>
      <c r="L9" s="665">
        <v>76664694.89000003</v>
      </c>
      <c r="M9" s="665">
        <v>7813801.9700000035</v>
      </c>
      <c r="N9" s="665">
        <v>3651660.0499999993</v>
      </c>
      <c r="O9" s="665">
        <v>6592168.3300000001</v>
      </c>
      <c r="P9" s="665">
        <v>5125372.95</v>
      </c>
      <c r="Q9" s="665">
        <v>12061920.280000001</v>
      </c>
      <c r="R9" s="665">
        <v>5774240.2699999996</v>
      </c>
      <c r="S9" s="674">
        <v>1606349.8099999998</v>
      </c>
      <c r="T9" s="675">
        <v>1846609.7099999997</v>
      </c>
      <c r="U9" s="665">
        <v>0</v>
      </c>
      <c r="V9" s="665">
        <v>0</v>
      </c>
      <c r="W9" s="665">
        <v>0</v>
      </c>
      <c r="X9" s="665">
        <v>0</v>
      </c>
      <c r="Y9" s="665">
        <v>38900.259999999995</v>
      </c>
      <c r="Z9" s="665">
        <v>1745805.6399999997</v>
      </c>
      <c r="AA9" s="674">
        <v>61903.810000000005</v>
      </c>
    </row>
    <row r="10" spans="1:27">
      <c r="A10" s="475" t="s">
        <v>14</v>
      </c>
      <c r="B10" s="476" t="s">
        <v>484</v>
      </c>
      <c r="C10" s="676">
        <v>699852838.82000017</v>
      </c>
      <c r="D10" s="665">
        <v>573353043.59000015</v>
      </c>
      <c r="E10" s="665">
        <v>28412705.409999996</v>
      </c>
      <c r="F10" s="665">
        <v>0</v>
      </c>
      <c r="G10" s="665">
        <v>0</v>
      </c>
      <c r="H10" s="665">
        <v>49158284.599999994</v>
      </c>
      <c r="I10" s="665">
        <v>12138309.43</v>
      </c>
      <c r="J10" s="665">
        <v>12475428.699999999</v>
      </c>
      <c r="K10" s="665">
        <v>0</v>
      </c>
      <c r="L10" s="665">
        <v>75597028.539999962</v>
      </c>
      <c r="M10" s="665">
        <v>7813801.9700000016</v>
      </c>
      <c r="N10" s="665">
        <v>3668863.4999999995</v>
      </c>
      <c r="O10" s="665">
        <v>6592168.3300000001</v>
      </c>
      <c r="P10" s="665">
        <v>5125372.95</v>
      </c>
      <c r="Q10" s="665">
        <v>12061920.279999999</v>
      </c>
      <c r="R10" s="665">
        <v>4722967.8599999994</v>
      </c>
      <c r="S10" s="674">
        <v>1577005.45</v>
      </c>
      <c r="T10" s="675">
        <v>1744482.0899999999</v>
      </c>
      <c r="U10" s="665">
        <v>0</v>
      </c>
      <c r="V10" s="665">
        <v>0</v>
      </c>
      <c r="W10" s="665">
        <v>0</v>
      </c>
      <c r="X10" s="665">
        <v>0</v>
      </c>
      <c r="Y10" s="665">
        <v>0</v>
      </c>
      <c r="Z10" s="665">
        <v>1744482.0899999999</v>
      </c>
      <c r="AA10" s="674">
        <v>0</v>
      </c>
    </row>
    <row r="11" spans="1:27">
      <c r="A11" s="474" t="s">
        <v>485</v>
      </c>
      <c r="B11" s="473" t="s">
        <v>486</v>
      </c>
      <c r="C11" s="677">
        <v>465349692.84000015</v>
      </c>
      <c r="D11" s="665">
        <v>387004161.27000022</v>
      </c>
      <c r="E11" s="665">
        <v>22718984.559999999</v>
      </c>
      <c r="F11" s="665">
        <v>0</v>
      </c>
      <c r="G11" s="665">
        <v>0</v>
      </c>
      <c r="H11" s="665">
        <v>32180058.059999999</v>
      </c>
      <c r="I11" s="665">
        <v>2608761.2300000004</v>
      </c>
      <c r="J11" s="665">
        <v>8112591.5799999991</v>
      </c>
      <c r="K11" s="665">
        <v>0</v>
      </c>
      <c r="L11" s="665">
        <v>46165473.509999961</v>
      </c>
      <c r="M11" s="665">
        <v>7471484.3200000012</v>
      </c>
      <c r="N11" s="665">
        <v>3012240.7799999993</v>
      </c>
      <c r="O11" s="665">
        <v>6361046.71</v>
      </c>
      <c r="P11" s="665">
        <v>1068088.0899999999</v>
      </c>
      <c r="Q11" s="665">
        <v>5707684.54</v>
      </c>
      <c r="R11" s="665">
        <v>2996332.7499999995</v>
      </c>
      <c r="S11" s="674">
        <v>1577005.45</v>
      </c>
      <c r="T11" s="675">
        <v>0</v>
      </c>
      <c r="U11" s="665">
        <v>0</v>
      </c>
      <c r="V11" s="665">
        <v>0</v>
      </c>
      <c r="W11" s="665">
        <v>0</v>
      </c>
      <c r="X11" s="665">
        <v>0</v>
      </c>
      <c r="Y11" s="665">
        <v>0</v>
      </c>
      <c r="Z11" s="665">
        <v>0</v>
      </c>
      <c r="AA11" s="674">
        <v>0</v>
      </c>
    </row>
    <row r="12" spans="1:27">
      <c r="A12" s="474" t="s">
        <v>487</v>
      </c>
      <c r="B12" s="473" t="s">
        <v>488</v>
      </c>
      <c r="C12" s="677">
        <v>133919289.35999997</v>
      </c>
      <c r="D12" s="665">
        <v>102876007.60999997</v>
      </c>
      <c r="E12" s="665">
        <v>4712435.6100000003</v>
      </c>
      <c r="F12" s="665">
        <v>0</v>
      </c>
      <c r="G12" s="665">
        <v>0</v>
      </c>
      <c r="H12" s="665">
        <v>8637794.4899999984</v>
      </c>
      <c r="I12" s="665">
        <v>1306091.98</v>
      </c>
      <c r="J12" s="665">
        <v>4362837.1199999992</v>
      </c>
      <c r="K12" s="665">
        <v>0</v>
      </c>
      <c r="L12" s="665">
        <v>21666550.900000002</v>
      </c>
      <c r="M12" s="665">
        <v>109800.18999999999</v>
      </c>
      <c r="N12" s="665">
        <v>225689.26999999996</v>
      </c>
      <c r="O12" s="665">
        <v>103044.63</v>
      </c>
      <c r="P12" s="665">
        <v>2355973.3200000003</v>
      </c>
      <c r="Q12" s="665">
        <v>6152165.6599999992</v>
      </c>
      <c r="R12" s="665">
        <v>45489.58</v>
      </c>
      <c r="S12" s="674">
        <v>0</v>
      </c>
      <c r="T12" s="675">
        <v>738936.36</v>
      </c>
      <c r="U12" s="665">
        <v>0</v>
      </c>
      <c r="V12" s="665">
        <v>0</v>
      </c>
      <c r="W12" s="665">
        <v>0</v>
      </c>
      <c r="X12" s="665">
        <v>0</v>
      </c>
      <c r="Y12" s="665">
        <v>0</v>
      </c>
      <c r="Z12" s="665">
        <v>738936.36</v>
      </c>
      <c r="AA12" s="674">
        <v>0</v>
      </c>
    </row>
    <row r="13" spans="1:27">
      <c r="A13" s="474" t="s">
        <v>489</v>
      </c>
      <c r="B13" s="473" t="s">
        <v>490</v>
      </c>
      <c r="C13" s="677">
        <v>69092242.099999979</v>
      </c>
      <c r="D13" s="665">
        <v>64229942.929999977</v>
      </c>
      <c r="E13" s="665">
        <v>623483.77</v>
      </c>
      <c r="F13" s="665">
        <v>0</v>
      </c>
      <c r="G13" s="665">
        <v>0</v>
      </c>
      <c r="H13" s="665">
        <v>0</v>
      </c>
      <c r="I13" s="665">
        <v>0</v>
      </c>
      <c r="J13" s="665">
        <v>0</v>
      </c>
      <c r="K13" s="665">
        <v>0</v>
      </c>
      <c r="L13" s="665">
        <v>4862299.169999999</v>
      </c>
      <c r="M13" s="665">
        <v>232517.46000000002</v>
      </c>
      <c r="N13" s="665">
        <v>227585.83</v>
      </c>
      <c r="O13" s="665">
        <v>128076.98999999999</v>
      </c>
      <c r="P13" s="665">
        <v>1701311.5399999998</v>
      </c>
      <c r="Q13" s="665">
        <v>202070.08000000002</v>
      </c>
      <c r="R13" s="665">
        <v>1681145.53</v>
      </c>
      <c r="S13" s="674">
        <v>0</v>
      </c>
      <c r="T13" s="675">
        <v>0</v>
      </c>
      <c r="U13" s="665">
        <v>0</v>
      </c>
      <c r="V13" s="665">
        <v>0</v>
      </c>
      <c r="W13" s="665">
        <v>0</v>
      </c>
      <c r="X13" s="665">
        <v>0</v>
      </c>
      <c r="Y13" s="665">
        <v>0</v>
      </c>
      <c r="Z13" s="665">
        <v>0</v>
      </c>
      <c r="AA13" s="674">
        <v>0</v>
      </c>
    </row>
    <row r="14" spans="1:27">
      <c r="A14" s="474" t="s">
        <v>491</v>
      </c>
      <c r="B14" s="473" t="s">
        <v>492</v>
      </c>
      <c r="C14" s="677">
        <v>31491614.520000003</v>
      </c>
      <c r="D14" s="665">
        <v>19242931.780000001</v>
      </c>
      <c r="E14" s="665">
        <v>357801.47</v>
      </c>
      <c r="F14" s="665">
        <v>0</v>
      </c>
      <c r="G14" s="665">
        <v>0</v>
      </c>
      <c r="H14" s="665">
        <v>8340432.0499999998</v>
      </c>
      <c r="I14" s="665">
        <v>8223456.2199999997</v>
      </c>
      <c r="J14" s="665">
        <v>0</v>
      </c>
      <c r="K14" s="665">
        <v>0</v>
      </c>
      <c r="L14" s="665">
        <v>2902704.9599999995</v>
      </c>
      <c r="M14" s="665">
        <v>0</v>
      </c>
      <c r="N14" s="665">
        <v>203347.62</v>
      </c>
      <c r="O14" s="665">
        <v>0</v>
      </c>
      <c r="P14" s="665">
        <v>0</v>
      </c>
      <c r="Q14" s="665">
        <v>0</v>
      </c>
      <c r="R14" s="665">
        <v>0</v>
      </c>
      <c r="S14" s="674">
        <v>0</v>
      </c>
      <c r="T14" s="675">
        <v>1005545.73</v>
      </c>
      <c r="U14" s="665">
        <v>0</v>
      </c>
      <c r="V14" s="665">
        <v>0</v>
      </c>
      <c r="W14" s="665">
        <v>0</v>
      </c>
      <c r="X14" s="665">
        <v>0</v>
      </c>
      <c r="Y14" s="665">
        <v>0</v>
      </c>
      <c r="Z14" s="665">
        <v>1005545.73</v>
      </c>
      <c r="AA14" s="674">
        <v>0</v>
      </c>
    </row>
    <row r="15" spans="1:27">
      <c r="A15" s="472">
        <v>1.2</v>
      </c>
      <c r="B15" s="470" t="s">
        <v>686</v>
      </c>
      <c r="C15" s="678">
        <v>13617115.902343212</v>
      </c>
      <c r="D15" s="665">
        <v>2349716.0399999954</v>
      </c>
      <c r="E15" s="665">
        <v>236896.52000000005</v>
      </c>
      <c r="F15" s="665">
        <v>0</v>
      </c>
      <c r="G15" s="665">
        <v>0</v>
      </c>
      <c r="H15" s="665">
        <v>1580773.5253365419</v>
      </c>
      <c r="I15" s="665">
        <v>281378.32978607394</v>
      </c>
      <c r="J15" s="665">
        <v>462919.77668907458</v>
      </c>
      <c r="K15" s="665">
        <v>0</v>
      </c>
      <c r="L15" s="665">
        <v>8921068.6445789263</v>
      </c>
      <c r="M15" s="665">
        <v>435096.60610653792</v>
      </c>
      <c r="N15" s="665">
        <v>372659.05</v>
      </c>
      <c r="O15" s="665">
        <v>439848.16598157736</v>
      </c>
      <c r="P15" s="665">
        <v>943806.31688534468</v>
      </c>
      <c r="Q15" s="665">
        <v>1027126.6614200086</v>
      </c>
      <c r="R15" s="665">
        <v>1728910.7790111767</v>
      </c>
      <c r="S15" s="674">
        <v>65907.78</v>
      </c>
      <c r="T15" s="675">
        <v>765557.69242774835</v>
      </c>
      <c r="U15" s="665">
        <v>0</v>
      </c>
      <c r="V15" s="665">
        <v>0</v>
      </c>
      <c r="W15" s="665">
        <v>0</v>
      </c>
      <c r="X15" s="665">
        <v>0</v>
      </c>
      <c r="Y15" s="665">
        <v>8266.31</v>
      </c>
      <c r="Z15" s="665">
        <v>744136.82242774824</v>
      </c>
      <c r="AA15" s="674">
        <v>13154.56</v>
      </c>
    </row>
    <row r="16" spans="1:27">
      <c r="A16" s="471">
        <v>1.3</v>
      </c>
      <c r="B16" s="470" t="s">
        <v>531</v>
      </c>
      <c r="C16" s="679">
        <v>0</v>
      </c>
      <c r="D16" s="680">
        <v>0</v>
      </c>
      <c r="E16" s="680">
        <v>0</v>
      </c>
      <c r="F16" s="680">
        <v>0</v>
      </c>
      <c r="G16" s="680">
        <v>0</v>
      </c>
      <c r="H16" s="680">
        <v>0</v>
      </c>
      <c r="I16" s="680">
        <v>0</v>
      </c>
      <c r="J16" s="680">
        <v>0</v>
      </c>
      <c r="K16" s="680">
        <v>0</v>
      </c>
      <c r="L16" s="680">
        <v>0</v>
      </c>
      <c r="M16" s="680">
        <v>0</v>
      </c>
      <c r="N16" s="680">
        <v>0</v>
      </c>
      <c r="O16" s="680">
        <v>0</v>
      </c>
      <c r="P16" s="680">
        <v>0</v>
      </c>
      <c r="Q16" s="680">
        <v>0</v>
      </c>
      <c r="R16" s="680">
        <v>0</v>
      </c>
      <c r="S16" s="681">
        <v>0</v>
      </c>
      <c r="T16" s="682">
        <v>0</v>
      </c>
      <c r="U16" s="680">
        <v>0</v>
      </c>
      <c r="V16" s="680">
        <v>0</v>
      </c>
      <c r="W16" s="680">
        <v>0</v>
      </c>
      <c r="X16" s="680">
        <v>0</v>
      </c>
      <c r="Y16" s="680">
        <v>0</v>
      </c>
      <c r="Z16" s="680">
        <v>0</v>
      </c>
      <c r="AA16" s="681">
        <v>0</v>
      </c>
    </row>
    <row r="17" spans="1:27" s="460" customFormat="1">
      <c r="A17" s="468" t="s">
        <v>493</v>
      </c>
      <c r="B17" s="469" t="s">
        <v>494</v>
      </c>
      <c r="C17" s="683">
        <v>696788583.75</v>
      </c>
      <c r="D17" s="666">
        <v>576120133.18000007</v>
      </c>
      <c r="E17" s="666">
        <v>31368490.049999993</v>
      </c>
      <c r="F17" s="666">
        <v>0</v>
      </c>
      <c r="G17" s="666">
        <v>0</v>
      </c>
      <c r="H17" s="666">
        <v>43984089.280000024</v>
      </c>
      <c r="I17" s="666">
        <v>7108966.209999999</v>
      </c>
      <c r="J17" s="666">
        <v>12475428.699999997</v>
      </c>
      <c r="K17" s="666">
        <v>0</v>
      </c>
      <c r="L17" s="666">
        <v>75442693.359999999</v>
      </c>
      <c r="M17" s="666">
        <v>7813801.9700000016</v>
      </c>
      <c r="N17" s="666">
        <v>3651660.0499999993</v>
      </c>
      <c r="O17" s="666">
        <v>6592168.3299999991</v>
      </c>
      <c r="P17" s="666">
        <v>5125372.95</v>
      </c>
      <c r="Q17" s="666">
        <v>12061920.279999999</v>
      </c>
      <c r="R17" s="666">
        <v>4722967.8599999994</v>
      </c>
      <c r="S17" s="684">
        <v>1570633.75</v>
      </c>
      <c r="T17" s="685">
        <v>1241667.93</v>
      </c>
      <c r="U17" s="666">
        <v>0</v>
      </c>
      <c r="V17" s="666">
        <v>0</v>
      </c>
      <c r="W17" s="666">
        <v>0</v>
      </c>
      <c r="X17" s="666">
        <v>0</v>
      </c>
      <c r="Y17" s="666">
        <v>0</v>
      </c>
      <c r="Z17" s="666">
        <v>1241667.93</v>
      </c>
      <c r="AA17" s="684">
        <v>0</v>
      </c>
    </row>
    <row r="18" spans="1:27" s="460" customFormat="1">
      <c r="A18" s="465" t="s">
        <v>495</v>
      </c>
      <c r="B18" s="466" t="s">
        <v>496</v>
      </c>
      <c r="C18" s="686">
        <v>690171112.78000033</v>
      </c>
      <c r="D18" s="666">
        <v>569502662.2100004</v>
      </c>
      <c r="E18" s="666">
        <v>28208031.959999997</v>
      </c>
      <c r="F18" s="666">
        <v>0</v>
      </c>
      <c r="G18" s="666">
        <v>0</v>
      </c>
      <c r="H18" s="666">
        <v>43984089.280000024</v>
      </c>
      <c r="I18" s="666">
        <v>7108966.209999999</v>
      </c>
      <c r="J18" s="666">
        <v>12475428.699999997</v>
      </c>
      <c r="K18" s="666">
        <v>0</v>
      </c>
      <c r="L18" s="666">
        <v>75442693.359999999</v>
      </c>
      <c r="M18" s="666">
        <v>7813801.9700000016</v>
      </c>
      <c r="N18" s="666">
        <v>3651660.0499999993</v>
      </c>
      <c r="O18" s="666">
        <v>6592168.3299999991</v>
      </c>
      <c r="P18" s="666">
        <v>5125372.95</v>
      </c>
      <c r="Q18" s="666">
        <v>12061920.279999999</v>
      </c>
      <c r="R18" s="666">
        <v>4722967.8599999994</v>
      </c>
      <c r="S18" s="684">
        <v>1570633.75</v>
      </c>
      <c r="T18" s="685">
        <v>1241667.93</v>
      </c>
      <c r="U18" s="666">
        <v>0</v>
      </c>
      <c r="V18" s="666">
        <v>0</v>
      </c>
      <c r="W18" s="666">
        <v>0</v>
      </c>
      <c r="X18" s="666">
        <v>0</v>
      </c>
      <c r="Y18" s="666">
        <v>0</v>
      </c>
      <c r="Z18" s="666">
        <v>1241667.93</v>
      </c>
      <c r="AA18" s="684">
        <v>0</v>
      </c>
    </row>
    <row r="19" spans="1:27" s="460" customFormat="1">
      <c r="A19" s="468" t="s">
        <v>497</v>
      </c>
      <c r="B19" s="467" t="s">
        <v>498</v>
      </c>
      <c r="C19" s="687">
        <v>766086519.82261813</v>
      </c>
      <c r="D19" s="666">
        <v>637975498.33138311</v>
      </c>
      <c r="E19" s="666">
        <v>26597460.169999998</v>
      </c>
      <c r="F19" s="666">
        <v>0</v>
      </c>
      <c r="G19" s="666">
        <v>13436327.41</v>
      </c>
      <c r="H19" s="666">
        <v>47811656.229999997</v>
      </c>
      <c r="I19" s="666">
        <v>3595493.15</v>
      </c>
      <c r="J19" s="666">
        <v>16985939.850000005</v>
      </c>
      <c r="K19" s="666">
        <v>0</v>
      </c>
      <c r="L19" s="666">
        <v>80009081.741234988</v>
      </c>
      <c r="M19" s="666">
        <v>15725006.011890821</v>
      </c>
      <c r="N19" s="666">
        <v>5151365.3379266458</v>
      </c>
      <c r="O19" s="666">
        <v>8855459.25</v>
      </c>
      <c r="P19" s="666">
        <v>2215558.0914175399</v>
      </c>
      <c r="Q19" s="666">
        <v>9297504.4800000023</v>
      </c>
      <c r="R19" s="666">
        <v>6581992.5700000003</v>
      </c>
      <c r="S19" s="684">
        <v>3537904.7399999998</v>
      </c>
      <c r="T19" s="685">
        <v>290283.52000000002</v>
      </c>
      <c r="U19" s="666">
        <v>0</v>
      </c>
      <c r="V19" s="666">
        <v>0</v>
      </c>
      <c r="W19" s="666">
        <v>0</v>
      </c>
      <c r="X19" s="666">
        <v>0</v>
      </c>
      <c r="Y19" s="666">
        <v>0</v>
      </c>
      <c r="Z19" s="666">
        <v>290283.52000000002</v>
      </c>
      <c r="AA19" s="684">
        <v>0</v>
      </c>
    </row>
    <row r="20" spans="1:27" s="460" customFormat="1">
      <c r="A20" s="465" t="s">
        <v>499</v>
      </c>
      <c r="B20" s="466" t="s">
        <v>496</v>
      </c>
      <c r="C20" s="686">
        <v>759006630.12261832</v>
      </c>
      <c r="D20" s="666">
        <v>630895608.6313833</v>
      </c>
      <c r="E20" s="666">
        <v>26482558.299999997</v>
      </c>
      <c r="F20" s="666">
        <v>0</v>
      </c>
      <c r="G20" s="666">
        <v>13436327.41</v>
      </c>
      <c r="H20" s="666">
        <v>47811656.229999997</v>
      </c>
      <c r="I20" s="666">
        <v>3595493.15</v>
      </c>
      <c r="J20" s="666">
        <v>16985939.850000005</v>
      </c>
      <c r="K20" s="666">
        <v>0</v>
      </c>
      <c r="L20" s="666">
        <v>80009081.741234988</v>
      </c>
      <c r="M20" s="666">
        <v>15725006.011890821</v>
      </c>
      <c r="N20" s="666">
        <v>5151365.3379266458</v>
      </c>
      <c r="O20" s="666">
        <v>8855459.25</v>
      </c>
      <c r="P20" s="666">
        <v>2215558.0914175399</v>
      </c>
      <c r="Q20" s="666">
        <v>9297504.4800000023</v>
      </c>
      <c r="R20" s="666">
        <v>6581992.5700000003</v>
      </c>
      <c r="S20" s="684">
        <v>3537904.7399999998</v>
      </c>
      <c r="T20" s="685">
        <v>290283.52000000002</v>
      </c>
      <c r="U20" s="666">
        <v>0</v>
      </c>
      <c r="V20" s="666">
        <v>0</v>
      </c>
      <c r="W20" s="666">
        <v>0</v>
      </c>
      <c r="X20" s="666">
        <v>0</v>
      </c>
      <c r="Y20" s="666">
        <v>0</v>
      </c>
      <c r="Z20" s="666">
        <v>290283.52000000002</v>
      </c>
      <c r="AA20" s="684">
        <v>0</v>
      </c>
    </row>
    <row r="21" spans="1:27" s="460" customFormat="1">
      <c r="A21" s="464">
        <v>1.4</v>
      </c>
      <c r="B21" s="463" t="s">
        <v>500</v>
      </c>
      <c r="C21" s="688">
        <v>148538.66595</v>
      </c>
      <c r="D21" s="666">
        <v>148538.66595</v>
      </c>
      <c r="E21" s="666">
        <v>0</v>
      </c>
      <c r="F21" s="666">
        <v>0</v>
      </c>
      <c r="G21" s="666">
        <v>0</v>
      </c>
      <c r="H21" s="666">
        <v>0</v>
      </c>
      <c r="I21" s="666">
        <v>0</v>
      </c>
      <c r="J21" s="666">
        <v>0</v>
      </c>
      <c r="K21" s="666">
        <v>0</v>
      </c>
      <c r="L21" s="666">
        <v>0</v>
      </c>
      <c r="M21" s="666">
        <v>0</v>
      </c>
      <c r="N21" s="666">
        <v>0</v>
      </c>
      <c r="O21" s="666">
        <v>0</v>
      </c>
      <c r="P21" s="666">
        <v>0</v>
      </c>
      <c r="Q21" s="666">
        <v>0</v>
      </c>
      <c r="R21" s="666">
        <v>0</v>
      </c>
      <c r="S21" s="684">
        <v>0</v>
      </c>
      <c r="T21" s="685">
        <v>0</v>
      </c>
      <c r="U21" s="666">
        <v>0</v>
      </c>
      <c r="V21" s="666">
        <v>0</v>
      </c>
      <c r="W21" s="666">
        <v>0</v>
      </c>
      <c r="X21" s="666">
        <v>0</v>
      </c>
      <c r="Y21" s="666">
        <v>0</v>
      </c>
      <c r="Z21" s="666">
        <v>0</v>
      </c>
      <c r="AA21" s="684">
        <v>0</v>
      </c>
    </row>
    <row r="22" spans="1:27" s="460" customFormat="1" ht="13.5" thickBot="1">
      <c r="A22" s="462">
        <v>1.5</v>
      </c>
      <c r="B22" s="461" t="s">
        <v>501</v>
      </c>
      <c r="C22" s="689">
        <v>0</v>
      </c>
      <c r="D22" s="690">
        <v>0</v>
      </c>
      <c r="E22" s="690">
        <v>0</v>
      </c>
      <c r="F22" s="690">
        <v>0</v>
      </c>
      <c r="G22" s="690">
        <v>0</v>
      </c>
      <c r="H22" s="690">
        <v>0</v>
      </c>
      <c r="I22" s="690">
        <v>0</v>
      </c>
      <c r="J22" s="690">
        <v>0</v>
      </c>
      <c r="K22" s="690">
        <v>0</v>
      </c>
      <c r="L22" s="690">
        <v>0</v>
      </c>
      <c r="M22" s="690">
        <v>0</v>
      </c>
      <c r="N22" s="690">
        <v>0</v>
      </c>
      <c r="O22" s="690">
        <v>0</v>
      </c>
      <c r="P22" s="690">
        <v>0</v>
      </c>
      <c r="Q22" s="690">
        <v>0</v>
      </c>
      <c r="R22" s="690">
        <v>0</v>
      </c>
      <c r="S22" s="691">
        <v>0</v>
      </c>
      <c r="T22" s="692">
        <v>0</v>
      </c>
      <c r="U22" s="690">
        <v>0</v>
      </c>
      <c r="V22" s="690">
        <v>0</v>
      </c>
      <c r="W22" s="690">
        <v>0</v>
      </c>
      <c r="X22" s="690">
        <v>0</v>
      </c>
      <c r="Y22" s="690">
        <v>0</v>
      </c>
      <c r="Z22" s="690">
        <v>0</v>
      </c>
      <c r="AA22" s="691">
        <v>0</v>
      </c>
    </row>
    <row r="23" spans="1:27">
      <c r="A23" s="448"/>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zoomScale="80" zoomScaleNormal="80" workbookViewId="0">
      <selection activeCell="C16" sqref="C16"/>
    </sheetView>
  </sheetViews>
  <sheetFormatPr defaultColWidth="9.140625" defaultRowHeight="12.75"/>
  <cols>
    <col min="1" max="1" width="11.85546875" style="429" bestFit="1" customWidth="1"/>
    <col min="2" max="2" width="93.42578125" style="429" customWidth="1"/>
    <col min="3" max="3" width="14.5703125" style="429" customWidth="1"/>
    <col min="4" max="5" width="16.140625" style="429" customWidth="1"/>
    <col min="6" max="6" width="16.140625" style="485" customWidth="1"/>
    <col min="7" max="7" width="25.28515625" style="485" customWidth="1"/>
    <col min="8" max="8" width="16.140625" style="429" customWidth="1"/>
    <col min="9" max="11" width="16.140625" style="485" customWidth="1"/>
    <col min="12" max="12" width="26.28515625" style="485" customWidth="1"/>
    <col min="13" max="16384" width="9.140625" style="429"/>
  </cols>
  <sheetData>
    <row r="1" spans="1:12" ht="13.5">
      <c r="A1" s="334" t="s">
        <v>30</v>
      </c>
      <c r="B1" s="414" t="str">
        <f>Info!C2</f>
        <v>JSC " Halyk Bank Georgia"</v>
      </c>
      <c r="F1" s="429"/>
      <c r="G1" s="429"/>
      <c r="I1" s="429"/>
      <c r="J1" s="429"/>
      <c r="K1" s="429"/>
      <c r="L1" s="429"/>
    </row>
    <row r="2" spans="1:12">
      <c r="A2" s="335" t="s">
        <v>31</v>
      </c>
      <c r="B2" s="413">
        <f>'1. key ratios '!B2</f>
        <v>45657</v>
      </c>
      <c r="F2" s="429"/>
      <c r="G2" s="429"/>
      <c r="I2" s="429"/>
      <c r="J2" s="429"/>
      <c r="K2" s="429"/>
      <c r="L2" s="429"/>
    </row>
    <row r="3" spans="1:12">
      <c r="A3" s="336" t="s">
        <v>502</v>
      </c>
      <c r="F3" s="429"/>
      <c r="G3" s="429"/>
      <c r="I3" s="429"/>
      <c r="J3" s="429"/>
      <c r="K3" s="429"/>
      <c r="L3" s="429"/>
    </row>
    <row r="4" spans="1:12">
      <c r="F4" s="429"/>
      <c r="G4" s="429"/>
      <c r="I4" s="429"/>
      <c r="J4" s="429"/>
      <c r="K4" s="429"/>
      <c r="L4" s="429"/>
    </row>
    <row r="5" spans="1:12" ht="37.5" customHeight="1">
      <c r="A5" s="829" t="s">
        <v>519</v>
      </c>
      <c r="B5" s="830"/>
      <c r="C5" s="875" t="s">
        <v>503</v>
      </c>
      <c r="D5" s="876"/>
      <c r="E5" s="876"/>
      <c r="F5" s="876"/>
      <c r="G5" s="876"/>
      <c r="H5" s="877" t="s">
        <v>663</v>
      </c>
      <c r="I5" s="878"/>
      <c r="J5" s="878"/>
      <c r="K5" s="878"/>
      <c r="L5" s="879"/>
    </row>
    <row r="6" spans="1:12" ht="39.6" customHeight="1">
      <c r="A6" s="833"/>
      <c r="B6" s="834"/>
      <c r="C6" s="338"/>
      <c r="D6" s="427" t="s">
        <v>684</v>
      </c>
      <c r="E6" s="427" t="s">
        <v>683</v>
      </c>
      <c r="F6" s="427" t="s">
        <v>682</v>
      </c>
      <c r="G6" s="427" t="s">
        <v>681</v>
      </c>
      <c r="H6" s="488"/>
      <c r="I6" s="427" t="s">
        <v>684</v>
      </c>
      <c r="J6" s="427" t="s">
        <v>683</v>
      </c>
      <c r="K6" s="427" t="s">
        <v>682</v>
      </c>
      <c r="L6" s="427" t="s">
        <v>681</v>
      </c>
    </row>
    <row r="7" spans="1:12">
      <c r="A7" s="418">
        <v>1</v>
      </c>
      <c r="B7" s="435" t="s">
        <v>522</v>
      </c>
      <c r="C7" s="693">
        <v>10097147.039999999</v>
      </c>
      <c r="D7" s="693">
        <v>8996334.6899999995</v>
      </c>
      <c r="E7" s="693">
        <v>290617.64</v>
      </c>
      <c r="F7" s="693">
        <v>810194.71</v>
      </c>
      <c r="G7" s="693">
        <v>0</v>
      </c>
      <c r="H7" s="693">
        <v>297748.21999999997</v>
      </c>
      <c r="I7" s="693">
        <v>71285.86</v>
      </c>
      <c r="J7" s="693">
        <v>24991.14</v>
      </c>
      <c r="K7" s="693">
        <v>201471.22</v>
      </c>
      <c r="L7" s="693">
        <v>0</v>
      </c>
    </row>
    <row r="8" spans="1:12">
      <c r="A8" s="418">
        <v>2</v>
      </c>
      <c r="B8" s="435" t="s">
        <v>435</v>
      </c>
      <c r="C8" s="693">
        <v>72071220.480000004</v>
      </c>
      <c r="D8" s="665">
        <v>67900112.150000006</v>
      </c>
      <c r="E8" s="665">
        <v>1071452.33</v>
      </c>
      <c r="F8" s="694">
        <v>3037752.19</v>
      </c>
      <c r="G8" s="694">
        <v>61903.81</v>
      </c>
      <c r="H8" s="665">
        <v>1414669.9575699342</v>
      </c>
      <c r="I8" s="694">
        <v>412581.53999999992</v>
      </c>
      <c r="J8" s="694">
        <v>91792.63</v>
      </c>
      <c r="K8" s="694">
        <v>897141.22756993421</v>
      </c>
      <c r="L8" s="694">
        <v>13154.56</v>
      </c>
    </row>
    <row r="9" spans="1:12">
      <c r="A9" s="418">
        <v>3</v>
      </c>
      <c r="B9" s="435" t="s">
        <v>436</v>
      </c>
      <c r="C9" s="693">
        <v>0</v>
      </c>
      <c r="D9" s="665">
        <v>0</v>
      </c>
      <c r="E9" s="665">
        <v>0</v>
      </c>
      <c r="F9" s="695">
        <v>0</v>
      </c>
      <c r="G9" s="695">
        <v>0</v>
      </c>
      <c r="H9" s="665">
        <v>0</v>
      </c>
      <c r="I9" s="695">
        <v>0</v>
      </c>
      <c r="J9" s="695">
        <v>0</v>
      </c>
      <c r="K9" s="695">
        <v>0</v>
      </c>
      <c r="L9" s="695">
        <v>0</v>
      </c>
    </row>
    <row r="10" spans="1:12">
      <c r="A10" s="418">
        <v>4</v>
      </c>
      <c r="B10" s="435" t="s">
        <v>523</v>
      </c>
      <c r="C10" s="693">
        <v>40966658.090000004</v>
      </c>
      <c r="D10" s="665">
        <v>35101781.990000002</v>
      </c>
      <c r="E10" s="665">
        <v>0</v>
      </c>
      <c r="F10" s="695">
        <v>5864876.1000000006</v>
      </c>
      <c r="G10" s="695">
        <v>0</v>
      </c>
      <c r="H10" s="665">
        <v>673501.82947028033</v>
      </c>
      <c r="I10" s="695">
        <v>62904.100000000006</v>
      </c>
      <c r="J10" s="695">
        <v>0</v>
      </c>
      <c r="K10" s="695">
        <v>610597.72947028035</v>
      </c>
      <c r="L10" s="695">
        <v>0</v>
      </c>
    </row>
    <row r="11" spans="1:12">
      <c r="A11" s="418">
        <v>5</v>
      </c>
      <c r="B11" s="435" t="s">
        <v>437</v>
      </c>
      <c r="C11" s="693">
        <v>121790246.87000002</v>
      </c>
      <c r="D11" s="665">
        <v>99120011.930000007</v>
      </c>
      <c r="E11" s="665">
        <v>7314919.2000000011</v>
      </c>
      <c r="F11" s="695">
        <v>15226908.120000001</v>
      </c>
      <c r="G11" s="695">
        <v>128407.62</v>
      </c>
      <c r="H11" s="665">
        <v>1458039.9781108177</v>
      </c>
      <c r="I11" s="695">
        <v>208856.93999999997</v>
      </c>
      <c r="J11" s="695">
        <v>8871.5395284305323</v>
      </c>
      <c r="K11" s="695">
        <v>1227778.918582387</v>
      </c>
      <c r="L11" s="695">
        <v>12532.58</v>
      </c>
    </row>
    <row r="12" spans="1:12">
      <c r="A12" s="418">
        <v>6</v>
      </c>
      <c r="B12" s="435" t="s">
        <v>438</v>
      </c>
      <c r="C12" s="693">
        <v>23537417.420000002</v>
      </c>
      <c r="D12" s="665">
        <v>19697905.390000001</v>
      </c>
      <c r="E12" s="665">
        <v>3542432.74</v>
      </c>
      <c r="F12" s="695">
        <v>296656.95999999996</v>
      </c>
      <c r="G12" s="695">
        <v>422.33</v>
      </c>
      <c r="H12" s="665">
        <v>684341.22102409636</v>
      </c>
      <c r="I12" s="695">
        <v>38888.35</v>
      </c>
      <c r="J12" s="695">
        <v>556422.67102409643</v>
      </c>
      <c r="K12" s="695">
        <v>88967.739999999991</v>
      </c>
      <c r="L12" s="695">
        <v>62.46</v>
      </c>
    </row>
    <row r="13" spans="1:12">
      <c r="A13" s="418">
        <v>7</v>
      </c>
      <c r="B13" s="435" t="s">
        <v>439</v>
      </c>
      <c r="C13" s="693">
        <v>6796609.4100000001</v>
      </c>
      <c r="D13" s="665">
        <v>2153439.2600000002</v>
      </c>
      <c r="E13" s="665">
        <v>348138.7</v>
      </c>
      <c r="F13" s="695">
        <v>4295031.4499999993</v>
      </c>
      <c r="G13" s="695">
        <v>0</v>
      </c>
      <c r="H13" s="665">
        <v>330259.34090736974</v>
      </c>
      <c r="I13" s="695">
        <v>10967.150000000001</v>
      </c>
      <c r="J13" s="695">
        <v>24822.68</v>
      </c>
      <c r="K13" s="695">
        <v>294469.51090736972</v>
      </c>
      <c r="L13" s="695">
        <v>0</v>
      </c>
    </row>
    <row r="14" spans="1:12">
      <c r="A14" s="418">
        <v>8</v>
      </c>
      <c r="B14" s="435" t="s">
        <v>440</v>
      </c>
      <c r="C14" s="693">
        <v>1712444.87</v>
      </c>
      <c r="D14" s="665">
        <v>1629284.48</v>
      </c>
      <c r="E14" s="665">
        <v>0</v>
      </c>
      <c r="F14" s="695">
        <v>83160.390000000014</v>
      </c>
      <c r="G14" s="695">
        <v>0</v>
      </c>
      <c r="H14" s="665">
        <v>34333.269999999997</v>
      </c>
      <c r="I14" s="695">
        <v>16041.849999999999</v>
      </c>
      <c r="J14" s="695">
        <v>0</v>
      </c>
      <c r="K14" s="695">
        <v>18291.419999999998</v>
      </c>
      <c r="L14" s="695">
        <v>0</v>
      </c>
    </row>
    <row r="15" spans="1:12">
      <c r="A15" s="418">
        <v>9</v>
      </c>
      <c r="B15" s="435" t="s">
        <v>441</v>
      </c>
      <c r="C15" s="693">
        <v>4758529.63</v>
      </c>
      <c r="D15" s="665">
        <v>1334930.7000000002</v>
      </c>
      <c r="E15" s="665">
        <v>0</v>
      </c>
      <c r="F15" s="695">
        <v>3423598.9299999997</v>
      </c>
      <c r="G15" s="695">
        <v>0</v>
      </c>
      <c r="H15" s="665">
        <v>382287.76453084504</v>
      </c>
      <c r="I15" s="695">
        <v>4860.1900000000005</v>
      </c>
      <c r="J15" s="695">
        <v>0</v>
      </c>
      <c r="K15" s="695">
        <v>377427.57453084504</v>
      </c>
      <c r="L15" s="695">
        <v>0</v>
      </c>
    </row>
    <row r="16" spans="1:12">
      <c r="A16" s="418">
        <v>10</v>
      </c>
      <c r="B16" s="435" t="s">
        <v>442</v>
      </c>
      <c r="C16" s="693">
        <v>1156154.94</v>
      </c>
      <c r="D16" s="665">
        <v>764532.84</v>
      </c>
      <c r="E16" s="665">
        <v>391622.1</v>
      </c>
      <c r="F16" s="695">
        <v>0</v>
      </c>
      <c r="G16" s="695">
        <v>0</v>
      </c>
      <c r="H16" s="665">
        <v>36284.909999999996</v>
      </c>
      <c r="I16" s="695">
        <v>3219.3799999999997</v>
      </c>
      <c r="J16" s="695">
        <v>33065.53</v>
      </c>
      <c r="K16" s="695">
        <v>0</v>
      </c>
      <c r="L16" s="695">
        <v>0</v>
      </c>
    </row>
    <row r="17" spans="1:12">
      <c r="A17" s="418">
        <v>11</v>
      </c>
      <c r="B17" s="435" t="s">
        <v>443</v>
      </c>
      <c r="C17" s="693">
        <v>12580958.25</v>
      </c>
      <c r="D17" s="665">
        <v>4322912.8099999996</v>
      </c>
      <c r="E17" s="665">
        <v>8223456.2199999997</v>
      </c>
      <c r="F17" s="695">
        <v>34589.22</v>
      </c>
      <c r="G17" s="695">
        <v>0</v>
      </c>
      <c r="H17" s="665">
        <v>541030.44399845856</v>
      </c>
      <c r="I17" s="695">
        <v>21476.560000000005</v>
      </c>
      <c r="J17" s="695">
        <v>506861.91399845853</v>
      </c>
      <c r="K17" s="695">
        <v>12691.97</v>
      </c>
      <c r="L17" s="695">
        <v>0</v>
      </c>
    </row>
    <row r="18" spans="1:12">
      <c r="A18" s="418">
        <v>12</v>
      </c>
      <c r="B18" s="435" t="s">
        <v>444</v>
      </c>
      <c r="C18" s="693">
        <v>76393850.539999992</v>
      </c>
      <c r="D18" s="665">
        <v>70537073.319999993</v>
      </c>
      <c r="E18" s="665">
        <v>628651.18999999994</v>
      </c>
      <c r="F18" s="695">
        <v>4221256.75</v>
      </c>
      <c r="G18" s="695">
        <v>1006869.28</v>
      </c>
      <c r="H18" s="665">
        <v>1634735.298588834</v>
      </c>
      <c r="I18" s="695">
        <v>356230.99999999994</v>
      </c>
      <c r="J18" s="695">
        <v>65424.889999999992</v>
      </c>
      <c r="K18" s="695">
        <v>532977.56000000006</v>
      </c>
      <c r="L18" s="695">
        <v>680101.84858883405</v>
      </c>
    </row>
    <row r="19" spans="1:12">
      <c r="A19" s="418">
        <v>13</v>
      </c>
      <c r="B19" s="435" t="s">
        <v>445</v>
      </c>
      <c r="C19" s="693">
        <v>43089386.780000001</v>
      </c>
      <c r="D19" s="665">
        <v>32316783.299999997</v>
      </c>
      <c r="E19" s="665">
        <v>1764870.8900000001</v>
      </c>
      <c r="F19" s="695">
        <v>9007732.5899999999</v>
      </c>
      <c r="G19" s="695">
        <v>0</v>
      </c>
      <c r="H19" s="665">
        <v>1916519.0753515039</v>
      </c>
      <c r="I19" s="695">
        <v>278144.25</v>
      </c>
      <c r="J19" s="695">
        <v>133917.96809494076</v>
      </c>
      <c r="K19" s="695">
        <v>1504456.8572565631</v>
      </c>
      <c r="L19" s="695">
        <v>0</v>
      </c>
    </row>
    <row r="20" spans="1:12">
      <c r="A20" s="418">
        <v>14</v>
      </c>
      <c r="B20" s="435" t="s">
        <v>446</v>
      </c>
      <c r="C20" s="693">
        <v>75758613.959999993</v>
      </c>
      <c r="D20" s="665">
        <v>55436402.639999993</v>
      </c>
      <c r="E20" s="665">
        <v>10634664.370000001</v>
      </c>
      <c r="F20" s="695">
        <v>9687546.9499999993</v>
      </c>
      <c r="G20" s="695">
        <v>0</v>
      </c>
      <c r="H20" s="665">
        <v>925825.92884458823</v>
      </c>
      <c r="I20" s="695">
        <v>298978.90999999997</v>
      </c>
      <c r="J20" s="695">
        <v>214893.44999999998</v>
      </c>
      <c r="K20" s="695">
        <v>411953.56884458824</v>
      </c>
      <c r="L20" s="695">
        <v>0</v>
      </c>
    </row>
    <row r="21" spans="1:12">
      <c r="A21" s="418">
        <v>15</v>
      </c>
      <c r="B21" s="435" t="s">
        <v>447</v>
      </c>
      <c r="C21" s="693">
        <v>21772558.130000003</v>
      </c>
      <c r="D21" s="665">
        <v>13624480.180000002</v>
      </c>
      <c r="E21" s="665">
        <v>4314761.5199999996</v>
      </c>
      <c r="F21" s="695">
        <v>3094380.07</v>
      </c>
      <c r="G21" s="695">
        <v>738936.36</v>
      </c>
      <c r="H21" s="665">
        <v>673815.54029987683</v>
      </c>
      <c r="I21" s="695">
        <v>67867.47</v>
      </c>
      <c r="J21" s="695">
        <v>149604.2666890746</v>
      </c>
      <c r="K21" s="695">
        <v>392308.82977188792</v>
      </c>
      <c r="L21" s="695">
        <v>64034.973838914244</v>
      </c>
    </row>
    <row r="22" spans="1:12">
      <c r="A22" s="418">
        <v>16</v>
      </c>
      <c r="B22" s="435" t="s">
        <v>448</v>
      </c>
      <c r="C22" s="693">
        <v>134544.89000000001</v>
      </c>
      <c r="D22" s="665">
        <v>134015.1</v>
      </c>
      <c r="E22" s="665">
        <v>0</v>
      </c>
      <c r="F22" s="695">
        <v>529.79</v>
      </c>
      <c r="G22" s="695">
        <v>0</v>
      </c>
      <c r="H22" s="665">
        <v>1086.79</v>
      </c>
      <c r="I22" s="695">
        <v>557</v>
      </c>
      <c r="J22" s="695">
        <v>0</v>
      </c>
      <c r="K22" s="695">
        <v>529.79</v>
      </c>
      <c r="L22" s="695">
        <v>0</v>
      </c>
    </row>
    <row r="23" spans="1:12">
      <c r="A23" s="418">
        <v>17</v>
      </c>
      <c r="B23" s="435" t="s">
        <v>526</v>
      </c>
      <c r="C23" s="693">
        <v>4343770.75</v>
      </c>
      <c r="D23" s="665">
        <v>4321724.16</v>
      </c>
      <c r="E23" s="665">
        <v>0</v>
      </c>
      <c r="F23" s="695">
        <v>22046.59</v>
      </c>
      <c r="G23" s="695">
        <v>0</v>
      </c>
      <c r="H23" s="665">
        <v>38112.97</v>
      </c>
      <c r="I23" s="695">
        <v>23674.959999999999</v>
      </c>
      <c r="J23" s="695">
        <v>0</v>
      </c>
      <c r="K23" s="695">
        <v>14438.01</v>
      </c>
      <c r="L23" s="695">
        <v>0</v>
      </c>
    </row>
    <row r="24" spans="1:12">
      <c r="A24" s="418">
        <v>18</v>
      </c>
      <c r="B24" s="435" t="s">
        <v>449</v>
      </c>
      <c r="C24" s="693">
        <v>2776944.93</v>
      </c>
      <c r="D24" s="665">
        <v>2776944.93</v>
      </c>
      <c r="E24" s="665">
        <v>0</v>
      </c>
      <c r="F24" s="695">
        <v>0</v>
      </c>
      <c r="G24" s="695">
        <v>0</v>
      </c>
      <c r="H24" s="665">
        <v>1927.4699999999998</v>
      </c>
      <c r="I24" s="695">
        <v>1927.4699999999998</v>
      </c>
      <c r="J24" s="695">
        <v>0</v>
      </c>
      <c r="K24" s="695">
        <v>0</v>
      </c>
      <c r="L24" s="695">
        <v>0</v>
      </c>
    </row>
    <row r="25" spans="1:12">
      <c r="A25" s="418">
        <v>19</v>
      </c>
      <c r="B25" s="435" t="s">
        <v>450</v>
      </c>
      <c r="C25" s="693">
        <v>1997505.98</v>
      </c>
      <c r="D25" s="665">
        <v>1993990.6099999999</v>
      </c>
      <c r="E25" s="665">
        <v>0</v>
      </c>
      <c r="F25" s="695">
        <v>3515.37</v>
      </c>
      <c r="G25" s="695">
        <v>0</v>
      </c>
      <c r="H25" s="665">
        <v>13459.04</v>
      </c>
      <c r="I25" s="695">
        <v>9943.67</v>
      </c>
      <c r="J25" s="695">
        <v>0</v>
      </c>
      <c r="K25" s="695">
        <v>3515.37</v>
      </c>
      <c r="L25" s="695">
        <v>0</v>
      </c>
    </row>
    <row r="26" spans="1:12">
      <c r="A26" s="418">
        <v>20</v>
      </c>
      <c r="B26" s="435" t="s">
        <v>525</v>
      </c>
      <c r="C26" s="693">
        <v>15363645.130000001</v>
      </c>
      <c r="D26" s="665">
        <v>9055862.4399999995</v>
      </c>
      <c r="E26" s="665">
        <v>5735811.0599999996</v>
      </c>
      <c r="F26" s="695">
        <v>571971.63</v>
      </c>
      <c r="G26" s="695">
        <v>0</v>
      </c>
      <c r="H26" s="665">
        <v>207259.75</v>
      </c>
      <c r="I26" s="695">
        <v>71271.92</v>
      </c>
      <c r="J26" s="695">
        <v>41931.800000000003</v>
      </c>
      <c r="K26" s="695">
        <v>94056.03</v>
      </c>
      <c r="L26" s="695">
        <v>0</v>
      </c>
    </row>
    <row r="27" spans="1:12">
      <c r="A27" s="418">
        <v>21</v>
      </c>
      <c r="B27" s="435" t="s">
        <v>451</v>
      </c>
      <c r="C27" s="693">
        <v>1102012.3399999999</v>
      </c>
      <c r="D27" s="665">
        <v>352656.99</v>
      </c>
      <c r="E27" s="665">
        <v>0</v>
      </c>
      <c r="F27" s="695">
        <v>749355.35</v>
      </c>
      <c r="G27" s="695">
        <v>0</v>
      </c>
      <c r="H27" s="665">
        <v>6284.8799999999992</v>
      </c>
      <c r="I27" s="695">
        <v>1980.9699999999998</v>
      </c>
      <c r="J27" s="695">
        <v>0</v>
      </c>
      <c r="K27" s="695">
        <v>4303.91</v>
      </c>
      <c r="L27" s="695">
        <v>0</v>
      </c>
    </row>
    <row r="28" spans="1:12">
      <c r="A28" s="418">
        <v>22</v>
      </c>
      <c r="B28" s="435" t="s">
        <v>452</v>
      </c>
      <c r="C28" s="693">
        <v>1081484.43</v>
      </c>
      <c r="D28" s="665">
        <v>935634.17999999993</v>
      </c>
      <c r="E28" s="665">
        <v>66652.62</v>
      </c>
      <c r="F28" s="695">
        <v>79197.63</v>
      </c>
      <c r="G28" s="695">
        <v>0</v>
      </c>
      <c r="H28" s="665">
        <v>38656.380000000005</v>
      </c>
      <c r="I28" s="695">
        <v>5782.43</v>
      </c>
      <c r="J28" s="695">
        <v>5123.92</v>
      </c>
      <c r="K28" s="695">
        <v>27750.030000000002</v>
      </c>
      <c r="L28" s="695">
        <v>0</v>
      </c>
    </row>
    <row r="29" spans="1:12">
      <c r="A29" s="418">
        <v>23</v>
      </c>
      <c r="B29" s="435" t="s">
        <v>453</v>
      </c>
      <c r="C29" s="693">
        <v>136857794.02000001</v>
      </c>
      <c r="D29" s="665">
        <v>127109318.46000001</v>
      </c>
      <c r="E29" s="665">
        <v>2123286.14</v>
      </c>
      <c r="F29" s="695">
        <v>7491557.1600000001</v>
      </c>
      <c r="G29" s="695">
        <v>133632.26</v>
      </c>
      <c r="H29" s="665">
        <v>3264771.8205126394</v>
      </c>
      <c r="I29" s="695">
        <v>603689.75</v>
      </c>
      <c r="J29" s="695">
        <v>169055.86</v>
      </c>
      <c r="K29" s="695">
        <v>2474252.9005126394</v>
      </c>
      <c r="L29" s="695">
        <v>17773.310000000001</v>
      </c>
    </row>
    <row r="30" spans="1:12">
      <c r="A30" s="418">
        <v>24</v>
      </c>
      <c r="B30" s="435" t="s">
        <v>524</v>
      </c>
      <c r="C30" s="693">
        <v>22675166.140000004</v>
      </c>
      <c r="D30" s="665">
        <v>18016860.430000003</v>
      </c>
      <c r="E30" s="665">
        <v>151814.75</v>
      </c>
      <c r="F30" s="695">
        <v>4467590.7</v>
      </c>
      <c r="G30" s="695">
        <v>38900.26</v>
      </c>
      <c r="H30" s="665">
        <v>506397.87</v>
      </c>
      <c r="I30" s="695">
        <v>102176.67</v>
      </c>
      <c r="J30" s="695">
        <v>9609.2200000000012</v>
      </c>
      <c r="K30" s="695">
        <v>386345.67</v>
      </c>
      <c r="L30" s="695">
        <v>8266.31</v>
      </c>
    </row>
    <row r="31" spans="1:12">
      <c r="A31" s="418">
        <v>25</v>
      </c>
      <c r="B31" s="435" t="s">
        <v>454</v>
      </c>
      <c r="C31" s="693">
        <v>74658827.430000007</v>
      </c>
      <c r="D31" s="665">
        <v>63974608.460000001</v>
      </c>
      <c r="E31" s="665">
        <v>2719042.0599999996</v>
      </c>
      <c r="F31" s="695">
        <v>7891329.2999999998</v>
      </c>
      <c r="G31" s="695">
        <v>73847.61</v>
      </c>
      <c r="H31" s="665">
        <v>2257485.8859815774</v>
      </c>
      <c r="I31" s="695">
        <v>445773.89999999997</v>
      </c>
      <c r="J31" s="695">
        <v>171565.57</v>
      </c>
      <c r="K31" s="695">
        <v>1630652.0459815774</v>
      </c>
      <c r="L31" s="695">
        <v>9494.369999999999</v>
      </c>
    </row>
    <row r="32" spans="1:12">
      <c r="A32" s="418">
        <v>26</v>
      </c>
      <c r="B32" s="435" t="s">
        <v>521</v>
      </c>
      <c r="C32" s="693">
        <v>0</v>
      </c>
      <c r="D32" s="665">
        <v>0</v>
      </c>
      <c r="E32" s="665">
        <v>0</v>
      </c>
      <c r="F32" s="695">
        <v>0</v>
      </c>
      <c r="G32" s="695">
        <v>0</v>
      </c>
      <c r="H32" s="665">
        <v>0</v>
      </c>
      <c r="I32" s="695">
        <v>0</v>
      </c>
      <c r="J32" s="695">
        <v>0</v>
      </c>
      <c r="K32" s="695">
        <v>0</v>
      </c>
      <c r="L32" s="695">
        <v>0</v>
      </c>
    </row>
    <row r="33" spans="1:12">
      <c r="A33" s="418">
        <v>27</v>
      </c>
      <c r="B33" s="487" t="s">
        <v>64</v>
      </c>
      <c r="C33" s="696">
        <v>773473492.45000005</v>
      </c>
      <c r="D33" s="665">
        <v>641607601.44000006</v>
      </c>
      <c r="E33" s="665">
        <v>49322193.530000009</v>
      </c>
      <c r="F33" s="695">
        <v>80360777.950000003</v>
      </c>
      <c r="G33" s="695">
        <v>2182919.5299999998</v>
      </c>
      <c r="H33" s="666">
        <v>17338835.635190822</v>
      </c>
      <c r="I33" s="695">
        <v>3119082.2899999991</v>
      </c>
      <c r="J33" s="695">
        <v>2207955.049335001</v>
      </c>
      <c r="K33" s="695">
        <v>11206377.883428073</v>
      </c>
      <c r="L33" s="695">
        <v>805420.41242774844</v>
      </c>
    </row>
    <row r="34" spans="1:12">
      <c r="A34" s="448"/>
      <c r="B34" s="448"/>
      <c r="C34" s="448"/>
      <c r="D34" s="448"/>
      <c r="E34" s="448"/>
      <c r="H34" s="448"/>
    </row>
    <row r="35" spans="1:12">
      <c r="A35" s="448"/>
      <c r="B35" s="486"/>
      <c r="C35" s="486"/>
      <c r="D35" s="448"/>
      <c r="E35" s="448"/>
      <c r="H35" s="448"/>
    </row>
  </sheetData>
  <mergeCells count="3">
    <mergeCell ref="A5:B6"/>
    <mergeCell ref="C5:G5"/>
    <mergeCell ref="H5:L5"/>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zoomScale="70" zoomScaleNormal="70" workbookViewId="0">
      <selection activeCell="C16" sqref="C16"/>
    </sheetView>
  </sheetViews>
  <sheetFormatPr defaultColWidth="8.7109375" defaultRowHeight="12"/>
  <cols>
    <col min="1" max="1" width="11.85546875" style="489" bestFit="1" customWidth="1"/>
    <col min="2" max="2" width="68.7109375" style="489" customWidth="1"/>
    <col min="3" max="11" width="28.28515625" style="489" customWidth="1"/>
    <col min="12" max="16384" width="8.7109375" style="489"/>
  </cols>
  <sheetData>
    <row r="1" spans="1:11" s="429" customFormat="1" ht="13.5">
      <c r="A1" s="334" t="s">
        <v>30</v>
      </c>
      <c r="B1" s="414" t="str">
        <f>Info!C2</f>
        <v>JSC " Halyk Bank Georgia"</v>
      </c>
    </row>
    <row r="2" spans="1:11" s="429" customFormat="1" ht="12.75">
      <c r="A2" s="335" t="s">
        <v>31</v>
      </c>
      <c r="B2" s="413">
        <f>'1. key ratios '!B2</f>
        <v>45657</v>
      </c>
    </row>
    <row r="3" spans="1:11" s="429" customFormat="1" ht="12.75">
      <c r="A3" s="336" t="s">
        <v>504</v>
      </c>
    </row>
    <row r="4" spans="1:11">
      <c r="C4" s="492" t="s">
        <v>698</v>
      </c>
      <c r="D4" s="492" t="s">
        <v>697</v>
      </c>
      <c r="E4" s="492" t="s">
        <v>696</v>
      </c>
      <c r="F4" s="492" t="s">
        <v>695</v>
      </c>
      <c r="G4" s="492" t="s">
        <v>694</v>
      </c>
      <c r="H4" s="492" t="s">
        <v>693</v>
      </c>
      <c r="I4" s="492" t="s">
        <v>692</v>
      </c>
      <c r="J4" s="492" t="s">
        <v>691</v>
      </c>
      <c r="K4" s="492" t="s">
        <v>690</v>
      </c>
    </row>
    <row r="5" spans="1:11" ht="104.1" customHeight="1">
      <c r="A5" s="880" t="s">
        <v>689</v>
      </c>
      <c r="B5" s="881"/>
      <c r="C5" s="491" t="s">
        <v>505</v>
      </c>
      <c r="D5" s="491" t="s">
        <v>506</v>
      </c>
      <c r="E5" s="491" t="s">
        <v>507</v>
      </c>
      <c r="F5" s="491" t="s">
        <v>508</v>
      </c>
      <c r="G5" s="491" t="s">
        <v>509</v>
      </c>
      <c r="H5" s="491" t="s">
        <v>510</v>
      </c>
      <c r="I5" s="491" t="s">
        <v>511</v>
      </c>
      <c r="J5" s="491" t="s">
        <v>512</v>
      </c>
      <c r="K5" s="491" t="s">
        <v>513</v>
      </c>
    </row>
    <row r="6" spans="1:11" ht="12.75">
      <c r="A6" s="417">
        <v>1</v>
      </c>
      <c r="B6" s="417" t="s">
        <v>473</v>
      </c>
      <c r="C6" s="665">
        <v>6618470.9700000007</v>
      </c>
      <c r="D6" s="665">
        <v>148538.66595</v>
      </c>
      <c r="E6" s="665">
        <v>0</v>
      </c>
      <c r="F6" s="665">
        <v>0</v>
      </c>
      <c r="G6" s="665">
        <v>690158993.09400058</v>
      </c>
      <c r="H6" s="665">
        <v>0</v>
      </c>
      <c r="I6" s="665">
        <v>42965467.539999999</v>
      </c>
      <c r="J6" s="665">
        <v>3729790.2300000014</v>
      </c>
      <c r="K6" s="665">
        <v>29852232.240049943</v>
      </c>
    </row>
    <row r="7" spans="1:11" ht="12.75">
      <c r="A7" s="417">
        <v>2</v>
      </c>
      <c r="B7" s="418" t="s">
        <v>514</v>
      </c>
      <c r="C7" s="665">
        <v>0</v>
      </c>
      <c r="D7" s="665">
        <v>0</v>
      </c>
      <c r="E7" s="665">
        <v>0</v>
      </c>
      <c r="F7" s="665">
        <v>0</v>
      </c>
      <c r="G7" s="665">
        <v>0</v>
      </c>
      <c r="H7" s="665">
        <v>0</v>
      </c>
      <c r="I7" s="665">
        <v>0</v>
      </c>
      <c r="J7" s="665">
        <v>0</v>
      </c>
      <c r="K7" s="665">
        <v>0</v>
      </c>
    </row>
    <row r="8" spans="1:11" ht="12.75">
      <c r="A8" s="417">
        <v>3</v>
      </c>
      <c r="B8" s="418" t="s">
        <v>481</v>
      </c>
      <c r="C8" s="665">
        <v>1588222.8815710975</v>
      </c>
      <c r="D8" s="665">
        <v>0</v>
      </c>
      <c r="E8" s="665">
        <v>0</v>
      </c>
      <c r="F8" s="665">
        <v>0</v>
      </c>
      <c r="G8" s="665">
        <v>17531144.918428905</v>
      </c>
      <c r="H8" s="665">
        <v>0</v>
      </c>
      <c r="I8" s="665">
        <v>0</v>
      </c>
      <c r="J8" s="665">
        <v>0</v>
      </c>
      <c r="K8" s="665">
        <v>52267142.85999997</v>
      </c>
    </row>
    <row r="9" spans="1:11" ht="12.75">
      <c r="A9" s="417">
        <v>4</v>
      </c>
      <c r="B9" s="449" t="s">
        <v>515</v>
      </c>
      <c r="C9" s="665">
        <v>0</v>
      </c>
      <c r="D9" s="697">
        <v>0</v>
      </c>
      <c r="E9" s="697">
        <v>0</v>
      </c>
      <c r="F9" s="697">
        <v>0</v>
      </c>
      <c r="G9" s="697">
        <v>76684361.290000007</v>
      </c>
      <c r="H9" s="697">
        <v>0</v>
      </c>
      <c r="I9" s="697">
        <v>0</v>
      </c>
      <c r="J9" s="697">
        <v>1826943.3099999998</v>
      </c>
      <c r="K9" s="697">
        <v>4032392.879999999</v>
      </c>
    </row>
    <row r="10" spans="1:11" ht="12.75">
      <c r="A10" s="417">
        <v>5</v>
      </c>
      <c r="B10" s="439" t="s">
        <v>516</v>
      </c>
      <c r="C10" s="697">
        <v>0</v>
      </c>
      <c r="D10" s="697">
        <v>0</v>
      </c>
      <c r="E10" s="697">
        <v>0</v>
      </c>
      <c r="F10" s="697">
        <v>0</v>
      </c>
      <c r="G10" s="697">
        <v>0</v>
      </c>
      <c r="H10" s="697">
        <v>0</v>
      </c>
      <c r="I10" s="697">
        <v>0</v>
      </c>
      <c r="J10" s="697">
        <v>0</v>
      </c>
      <c r="K10" s="697">
        <v>0</v>
      </c>
    </row>
    <row r="11" spans="1:11" ht="12.75">
      <c r="A11" s="417">
        <v>6</v>
      </c>
      <c r="B11" s="439" t="s">
        <v>517</v>
      </c>
      <c r="C11" s="697">
        <v>0</v>
      </c>
      <c r="D11" s="697">
        <v>0</v>
      </c>
      <c r="E11" s="697">
        <v>0</v>
      </c>
      <c r="F11" s="697">
        <v>0</v>
      </c>
      <c r="G11" s="697">
        <v>0</v>
      </c>
      <c r="H11" s="697">
        <v>0</v>
      </c>
      <c r="I11" s="697">
        <v>0</v>
      </c>
      <c r="J11" s="697">
        <v>0</v>
      </c>
      <c r="K11" s="697">
        <v>0</v>
      </c>
    </row>
    <row r="13" spans="1:11" ht="15">
      <c r="B13" s="490"/>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zoomScale="80" zoomScaleNormal="80" workbookViewId="0">
      <selection activeCell="C16" sqref="C16"/>
    </sheetView>
  </sheetViews>
  <sheetFormatPr defaultColWidth="8.7109375" defaultRowHeight="15"/>
  <cols>
    <col min="1" max="1" width="10" style="493" bestFit="1" customWidth="1"/>
    <col min="2" max="2" width="71.7109375" style="493" customWidth="1"/>
    <col min="3" max="3" width="12.85546875" style="493" bestFit="1" customWidth="1"/>
    <col min="4" max="7" width="15.5703125" style="493" customWidth="1"/>
    <col min="8" max="8" width="12.7109375" style="493" bestFit="1" customWidth="1"/>
    <col min="9" max="12" width="17.28515625" style="493" customWidth="1"/>
    <col min="13" max="13" width="10.5703125" style="493" bestFit="1" customWidth="1"/>
    <col min="14" max="17" width="16.140625" style="493" customWidth="1"/>
    <col min="18" max="18" width="12.28515625" style="493" bestFit="1" customWidth="1"/>
    <col min="19" max="19" width="46.85546875" style="493" bestFit="1" customWidth="1"/>
    <col min="20" max="20" width="43.42578125" style="493" bestFit="1" customWidth="1"/>
    <col min="21" max="21" width="45.85546875" style="493" bestFit="1" customWidth="1"/>
    <col min="22" max="22" width="43.42578125" style="493" bestFit="1" customWidth="1"/>
    <col min="23" max="16384" width="8.7109375" style="493"/>
  </cols>
  <sheetData>
    <row r="1" spans="1:22">
      <c r="A1" s="334" t="s">
        <v>30</v>
      </c>
      <c r="B1" s="414" t="str">
        <f>Info!C2</f>
        <v>JSC " Halyk Bank Georgia"</v>
      </c>
    </row>
    <row r="2" spans="1:22">
      <c r="A2" s="335" t="s">
        <v>31</v>
      </c>
      <c r="B2" s="413">
        <f>'1. key ratios '!B2</f>
        <v>45657</v>
      </c>
    </row>
    <row r="3" spans="1:22">
      <c r="A3" s="336" t="s">
        <v>532</v>
      </c>
      <c r="B3" s="429"/>
    </row>
    <row r="4" spans="1:22">
      <c r="A4" s="336"/>
      <c r="B4" s="429"/>
    </row>
    <row r="5" spans="1:22" ht="24" customHeight="1">
      <c r="A5" s="882" t="s">
        <v>533</v>
      </c>
      <c r="B5" s="883"/>
      <c r="C5" s="887" t="s">
        <v>699</v>
      </c>
      <c r="D5" s="887"/>
      <c r="E5" s="887"/>
      <c r="F5" s="887"/>
      <c r="G5" s="887"/>
      <c r="H5" s="887" t="s">
        <v>551</v>
      </c>
      <c r="I5" s="887"/>
      <c r="J5" s="887"/>
      <c r="K5" s="887"/>
      <c r="L5" s="887"/>
      <c r="M5" s="887" t="s">
        <v>663</v>
      </c>
      <c r="N5" s="887"/>
      <c r="O5" s="887"/>
      <c r="P5" s="887"/>
      <c r="Q5" s="887"/>
      <c r="R5" s="886" t="s">
        <v>534</v>
      </c>
      <c r="S5" s="886" t="s">
        <v>548</v>
      </c>
      <c r="T5" s="886" t="s">
        <v>549</v>
      </c>
      <c r="U5" s="886" t="s">
        <v>710</v>
      </c>
      <c r="V5" s="886" t="s">
        <v>711</v>
      </c>
    </row>
    <row r="6" spans="1:22" ht="36" customHeight="1">
      <c r="A6" s="884"/>
      <c r="B6" s="885"/>
      <c r="C6" s="503"/>
      <c r="D6" s="427" t="s">
        <v>684</v>
      </c>
      <c r="E6" s="427" t="s">
        <v>683</v>
      </c>
      <c r="F6" s="427" t="s">
        <v>682</v>
      </c>
      <c r="G6" s="427" t="s">
        <v>681</v>
      </c>
      <c r="H6" s="503"/>
      <c r="I6" s="427" t="s">
        <v>684</v>
      </c>
      <c r="J6" s="427" t="s">
        <v>683</v>
      </c>
      <c r="K6" s="427" t="s">
        <v>682</v>
      </c>
      <c r="L6" s="427" t="s">
        <v>681</v>
      </c>
      <c r="M6" s="503"/>
      <c r="N6" s="427" t="s">
        <v>684</v>
      </c>
      <c r="O6" s="427" t="s">
        <v>683</v>
      </c>
      <c r="P6" s="427" t="s">
        <v>682</v>
      </c>
      <c r="Q6" s="427" t="s">
        <v>681</v>
      </c>
      <c r="R6" s="886"/>
      <c r="S6" s="886"/>
      <c r="T6" s="886"/>
      <c r="U6" s="886"/>
      <c r="V6" s="886"/>
    </row>
    <row r="7" spans="1:22">
      <c r="A7" s="501">
        <v>1</v>
      </c>
      <c r="B7" s="502" t="s">
        <v>542</v>
      </c>
      <c r="C7" s="697">
        <v>187243.68</v>
      </c>
      <c r="D7" s="697">
        <v>187243.68</v>
      </c>
      <c r="E7" s="697">
        <v>0</v>
      </c>
      <c r="F7" s="697">
        <v>0</v>
      </c>
      <c r="G7" s="697">
        <v>0</v>
      </c>
      <c r="H7" s="697">
        <v>187161.92</v>
      </c>
      <c r="I7" s="697">
        <v>187161.92</v>
      </c>
      <c r="J7" s="697">
        <v>0</v>
      </c>
      <c r="K7" s="697">
        <v>0</v>
      </c>
      <c r="L7" s="697">
        <v>0</v>
      </c>
      <c r="M7" s="697">
        <v>2902.05</v>
      </c>
      <c r="N7" s="697">
        <v>2902.05</v>
      </c>
      <c r="O7" s="697">
        <v>0</v>
      </c>
      <c r="P7" s="697">
        <v>0</v>
      </c>
      <c r="Q7" s="697">
        <v>0</v>
      </c>
      <c r="R7" s="697">
        <v>3</v>
      </c>
      <c r="S7" s="700">
        <v>6.3333333333333339E-2</v>
      </c>
      <c r="T7" s="700">
        <v>7.4766666666666662E-2</v>
      </c>
      <c r="U7" s="700">
        <v>0.151890030680875</v>
      </c>
      <c r="V7" s="697">
        <v>58.651309085572301</v>
      </c>
    </row>
    <row r="8" spans="1:22">
      <c r="A8" s="501">
        <v>2</v>
      </c>
      <c r="B8" s="500" t="s">
        <v>541</v>
      </c>
      <c r="C8" s="697">
        <v>78980015.340000004</v>
      </c>
      <c r="D8" s="697">
        <v>67112481.489999995</v>
      </c>
      <c r="E8" s="697">
        <v>2203653.65</v>
      </c>
      <c r="F8" s="697">
        <v>9634778.9499999993</v>
      </c>
      <c r="G8" s="697">
        <v>29101.25</v>
      </c>
      <c r="H8" s="697">
        <v>79598099.810000002</v>
      </c>
      <c r="I8" s="697">
        <v>67329250.670000002</v>
      </c>
      <c r="J8" s="697">
        <v>2239386.5499999998</v>
      </c>
      <c r="K8" s="697">
        <v>9997519.2300000004</v>
      </c>
      <c r="L8" s="697">
        <v>31943.360000000001</v>
      </c>
      <c r="M8" s="697">
        <v>4081246.73069763</v>
      </c>
      <c r="N8" s="697">
        <v>657894.41999999888</v>
      </c>
      <c r="O8" s="697">
        <v>254518.81999999998</v>
      </c>
      <c r="P8" s="697">
        <v>3165536.7506976309</v>
      </c>
      <c r="Q8" s="697">
        <v>3296.74</v>
      </c>
      <c r="R8" s="697">
        <v>2576</v>
      </c>
      <c r="S8" s="700">
        <v>0.12448464955659433</v>
      </c>
      <c r="T8" s="700">
        <v>0.13549287417312103</v>
      </c>
      <c r="U8" s="700">
        <v>0.11489801726974401</v>
      </c>
      <c r="V8" s="697">
        <v>83.634854912779502</v>
      </c>
    </row>
    <row r="9" spans="1:22">
      <c r="A9" s="501">
        <v>3</v>
      </c>
      <c r="B9" s="500" t="s">
        <v>540</v>
      </c>
      <c r="C9" s="697">
        <v>0</v>
      </c>
      <c r="D9" s="697">
        <v>0</v>
      </c>
      <c r="E9" s="697">
        <v>0</v>
      </c>
      <c r="F9" s="697">
        <v>0</v>
      </c>
      <c r="G9" s="697">
        <v>0</v>
      </c>
      <c r="H9" s="697">
        <v>0</v>
      </c>
      <c r="I9" s="697">
        <v>0</v>
      </c>
      <c r="J9" s="697">
        <v>0</v>
      </c>
      <c r="K9" s="697">
        <v>0</v>
      </c>
      <c r="L9" s="697">
        <v>0</v>
      </c>
      <c r="M9" s="697">
        <v>0</v>
      </c>
      <c r="N9" s="697">
        <v>0</v>
      </c>
      <c r="O9" s="697">
        <v>0</v>
      </c>
      <c r="P9" s="697">
        <v>0</v>
      </c>
      <c r="Q9" s="697">
        <v>0</v>
      </c>
      <c r="R9" s="697">
        <v>0</v>
      </c>
      <c r="S9" s="700">
        <v>0</v>
      </c>
      <c r="T9" s="700">
        <v>0</v>
      </c>
      <c r="U9" s="700">
        <v>0</v>
      </c>
      <c r="V9" s="697">
        <v>0</v>
      </c>
    </row>
    <row r="10" spans="1:22">
      <c r="A10" s="501">
        <v>4</v>
      </c>
      <c r="B10" s="500" t="s">
        <v>539</v>
      </c>
      <c r="C10" s="697">
        <v>0</v>
      </c>
      <c r="D10" s="697">
        <v>0</v>
      </c>
      <c r="E10" s="697">
        <v>0</v>
      </c>
      <c r="F10" s="697">
        <v>0</v>
      </c>
      <c r="G10" s="697">
        <v>0</v>
      </c>
      <c r="H10" s="697">
        <v>0</v>
      </c>
      <c r="I10" s="697">
        <v>0</v>
      </c>
      <c r="J10" s="697">
        <v>0</v>
      </c>
      <c r="K10" s="697">
        <v>0</v>
      </c>
      <c r="L10" s="697">
        <v>0</v>
      </c>
      <c r="M10" s="697">
        <v>0</v>
      </c>
      <c r="N10" s="697">
        <v>0</v>
      </c>
      <c r="O10" s="697">
        <v>0</v>
      </c>
      <c r="P10" s="697">
        <v>0</v>
      </c>
      <c r="Q10" s="697">
        <v>0</v>
      </c>
      <c r="R10" s="697">
        <v>0</v>
      </c>
      <c r="S10" s="700">
        <v>0</v>
      </c>
      <c r="T10" s="700">
        <v>0</v>
      </c>
      <c r="U10" s="700">
        <v>0</v>
      </c>
      <c r="V10" s="697">
        <v>0</v>
      </c>
    </row>
    <row r="11" spans="1:22">
      <c r="A11" s="501">
        <v>5</v>
      </c>
      <c r="B11" s="500" t="s">
        <v>538</v>
      </c>
      <c r="C11" s="697">
        <v>255508.2</v>
      </c>
      <c r="D11" s="697">
        <v>221575</v>
      </c>
      <c r="E11" s="697">
        <v>2832.88</v>
      </c>
      <c r="F11" s="697">
        <v>31100.32</v>
      </c>
      <c r="G11" s="697">
        <v>0</v>
      </c>
      <c r="H11" s="697">
        <v>279090.14</v>
      </c>
      <c r="I11" s="697">
        <v>240321.46000000002</v>
      </c>
      <c r="J11" s="697">
        <v>2895.26</v>
      </c>
      <c r="K11" s="697">
        <v>35873.42</v>
      </c>
      <c r="L11" s="697">
        <v>0</v>
      </c>
      <c r="M11" s="697">
        <v>48153.260000000009</v>
      </c>
      <c r="N11" s="697">
        <v>10038.26</v>
      </c>
      <c r="O11" s="697">
        <v>2241.58</v>
      </c>
      <c r="P11" s="697">
        <v>35873.420000000006</v>
      </c>
      <c r="Q11" s="697">
        <v>0</v>
      </c>
      <c r="R11" s="697">
        <v>170</v>
      </c>
      <c r="S11" s="700">
        <v>0.168928201572311</v>
      </c>
      <c r="T11" s="700">
        <v>0.16897337914248667</v>
      </c>
      <c r="U11" s="700">
        <v>0.14637445060471602</v>
      </c>
      <c r="V11" s="697">
        <v>7.4725798232698599</v>
      </c>
    </row>
    <row r="12" spans="1:22">
      <c r="A12" s="501">
        <v>6</v>
      </c>
      <c r="B12" s="500" t="s">
        <v>537</v>
      </c>
      <c r="C12" s="697">
        <v>859838.47</v>
      </c>
      <c r="D12" s="697">
        <v>738105.74</v>
      </c>
      <c r="E12" s="697">
        <v>32288.78</v>
      </c>
      <c r="F12" s="697">
        <v>89443.95</v>
      </c>
      <c r="G12" s="697">
        <v>0</v>
      </c>
      <c r="H12" s="697">
        <v>859838.47</v>
      </c>
      <c r="I12" s="697">
        <v>738105.74</v>
      </c>
      <c r="J12" s="697">
        <v>32288.78</v>
      </c>
      <c r="K12" s="697">
        <v>89443.95</v>
      </c>
      <c r="L12" s="697">
        <v>0</v>
      </c>
      <c r="M12" s="697">
        <v>147965.40000000002</v>
      </c>
      <c r="N12" s="697">
        <v>36799.930000000015</v>
      </c>
      <c r="O12" s="697">
        <v>22238.420000000002</v>
      </c>
      <c r="P12" s="697">
        <v>88927.05</v>
      </c>
      <c r="Q12" s="697">
        <v>0</v>
      </c>
      <c r="R12" s="697">
        <v>580</v>
      </c>
      <c r="S12" s="700">
        <v>0.235661855850511</v>
      </c>
      <c r="T12" s="700">
        <v>0.26509200191750665</v>
      </c>
      <c r="U12" s="700">
        <v>0.22262554837770898</v>
      </c>
      <c r="V12" s="697">
        <v>185.38693813036801</v>
      </c>
    </row>
    <row r="13" spans="1:22">
      <c r="A13" s="501">
        <v>7</v>
      </c>
      <c r="B13" s="500" t="s">
        <v>536</v>
      </c>
      <c r="C13" s="697">
        <v>120533269.74000001</v>
      </c>
      <c r="D13" s="697">
        <v>103805022.97</v>
      </c>
      <c r="E13" s="697">
        <v>4191312.09</v>
      </c>
      <c r="F13" s="697">
        <v>12247352.460000001</v>
      </c>
      <c r="G13" s="697">
        <v>289582.21999999997</v>
      </c>
      <c r="H13" s="697">
        <v>121563715.3</v>
      </c>
      <c r="I13" s="697">
        <v>104281732.28</v>
      </c>
      <c r="J13" s="697">
        <v>4257530.0200000005</v>
      </c>
      <c r="K13" s="697">
        <v>12720086.539999999</v>
      </c>
      <c r="L13" s="697">
        <v>304366.45999999996</v>
      </c>
      <c r="M13" s="697">
        <v>2215663.900512639</v>
      </c>
      <c r="N13" s="697">
        <v>566911.31999999983</v>
      </c>
      <c r="O13" s="697">
        <v>255055.89999999997</v>
      </c>
      <c r="P13" s="697">
        <v>1357130.7005126392</v>
      </c>
      <c r="Q13" s="697">
        <v>36565.979999999996</v>
      </c>
      <c r="R13" s="697">
        <v>906</v>
      </c>
      <c r="S13" s="700">
        <v>0.11085605429193067</v>
      </c>
      <c r="T13" s="700">
        <v>0.11740250785569867</v>
      </c>
      <c r="U13" s="700">
        <v>9.8686303698210798E-2</v>
      </c>
      <c r="V13" s="697">
        <v>136.13347925858699</v>
      </c>
    </row>
    <row r="14" spans="1:22">
      <c r="A14" s="495">
        <v>7.1</v>
      </c>
      <c r="B14" s="494" t="s">
        <v>545</v>
      </c>
      <c r="C14" s="697">
        <v>97579881.100000009</v>
      </c>
      <c r="D14" s="697">
        <v>83300904.050000012</v>
      </c>
      <c r="E14" s="697">
        <v>3217993.66</v>
      </c>
      <c r="F14" s="697">
        <v>10771401.17</v>
      </c>
      <c r="G14" s="697">
        <v>289582.21999999997</v>
      </c>
      <c r="H14" s="697">
        <v>98288455.189999998</v>
      </c>
      <c r="I14" s="697">
        <v>83617923.929999992</v>
      </c>
      <c r="J14" s="697">
        <v>3272591.04</v>
      </c>
      <c r="K14" s="697">
        <v>11108358</v>
      </c>
      <c r="L14" s="697">
        <v>289582.21999999997</v>
      </c>
      <c r="M14" s="697">
        <v>1619073.9999999998</v>
      </c>
      <c r="N14" s="697">
        <v>475945.5799999999</v>
      </c>
      <c r="O14" s="697">
        <v>169532.99</v>
      </c>
      <c r="P14" s="697">
        <v>939216.04</v>
      </c>
      <c r="Q14" s="697">
        <v>34379.39</v>
      </c>
      <c r="R14" s="697">
        <v>661</v>
      </c>
      <c r="S14" s="700">
        <v>0.11075328184255</v>
      </c>
      <c r="T14" s="700">
        <v>0.11726079358045033</v>
      </c>
      <c r="U14" s="700">
        <v>9.9145239301792892E-2</v>
      </c>
      <c r="V14" s="697">
        <v>136.913712626772</v>
      </c>
    </row>
    <row r="15" spans="1:22">
      <c r="A15" s="495">
        <v>7.2</v>
      </c>
      <c r="B15" s="494" t="s">
        <v>547</v>
      </c>
      <c r="C15" s="697">
        <v>8787172.4199999999</v>
      </c>
      <c r="D15" s="697">
        <v>8654491.8300000001</v>
      </c>
      <c r="E15" s="697">
        <v>36391.870000000003</v>
      </c>
      <c r="F15" s="697">
        <v>96288.72</v>
      </c>
      <c r="G15" s="697">
        <v>0</v>
      </c>
      <c r="H15" s="697">
        <v>8828410.2899999991</v>
      </c>
      <c r="I15" s="697">
        <v>8690586.7299999986</v>
      </c>
      <c r="J15" s="697">
        <v>36547.339999999997</v>
      </c>
      <c r="K15" s="697">
        <v>101276.22</v>
      </c>
      <c r="L15" s="697">
        <v>0</v>
      </c>
      <c r="M15" s="697">
        <v>51082.37999999999</v>
      </c>
      <c r="N15" s="697">
        <v>35828.419999999991</v>
      </c>
      <c r="O15" s="697">
        <v>3171.32</v>
      </c>
      <c r="P15" s="697">
        <v>12082.640000000001</v>
      </c>
      <c r="Q15" s="697">
        <v>0</v>
      </c>
      <c r="R15" s="697">
        <v>73</v>
      </c>
      <c r="S15" s="700">
        <v>7.1003492716308861E-2</v>
      </c>
      <c r="T15" s="700">
        <v>7.5223692778635803E-2</v>
      </c>
      <c r="U15" s="700">
        <v>0.100564607437167</v>
      </c>
      <c r="V15" s="697">
        <v>144.351253748359</v>
      </c>
    </row>
    <row r="16" spans="1:22">
      <c r="A16" s="495">
        <v>7.3</v>
      </c>
      <c r="B16" s="494" t="s">
        <v>544</v>
      </c>
      <c r="C16" s="697">
        <v>14166216.220000001</v>
      </c>
      <c r="D16" s="697">
        <v>11849627.09</v>
      </c>
      <c r="E16" s="697">
        <v>936926.56</v>
      </c>
      <c r="F16" s="697">
        <v>1379662.57</v>
      </c>
      <c r="G16" s="697">
        <v>0</v>
      </c>
      <c r="H16" s="697">
        <v>14446849.820000002</v>
      </c>
      <c r="I16" s="697">
        <v>11973221.620000001</v>
      </c>
      <c r="J16" s="697">
        <v>948391.64</v>
      </c>
      <c r="K16" s="697">
        <v>1510452.3199999998</v>
      </c>
      <c r="L16" s="697">
        <v>14784.24</v>
      </c>
      <c r="M16" s="697">
        <v>545507.52051263896</v>
      </c>
      <c r="N16" s="697">
        <v>55137.319999999992</v>
      </c>
      <c r="O16" s="697">
        <v>82351.59</v>
      </c>
      <c r="P16" s="697">
        <v>405832.02051263908</v>
      </c>
      <c r="Q16" s="697">
        <v>2186.59</v>
      </c>
      <c r="R16" s="697">
        <v>172</v>
      </c>
      <c r="S16" s="700">
        <v>0.11229572072360133</v>
      </c>
      <c r="T16" s="700">
        <v>0.119332782702122</v>
      </c>
      <c r="U16" s="700">
        <v>9.4359964223389506E-2</v>
      </c>
      <c r="V16" s="697">
        <v>125.661658248359</v>
      </c>
    </row>
    <row r="17" spans="1:22">
      <c r="A17" s="501">
        <v>8</v>
      </c>
      <c r="B17" s="500" t="s">
        <v>543</v>
      </c>
      <c r="C17" s="697">
        <v>0</v>
      </c>
      <c r="D17" s="697">
        <v>0</v>
      </c>
      <c r="E17" s="697">
        <v>0</v>
      </c>
      <c r="F17" s="697">
        <v>0</v>
      </c>
      <c r="G17" s="697">
        <v>0</v>
      </c>
      <c r="H17" s="697">
        <v>0</v>
      </c>
      <c r="I17" s="697">
        <v>0</v>
      </c>
      <c r="J17" s="697">
        <v>0</v>
      </c>
      <c r="K17" s="697">
        <v>0</v>
      </c>
      <c r="L17" s="697">
        <v>0</v>
      </c>
      <c r="M17" s="697">
        <v>0</v>
      </c>
      <c r="N17" s="697">
        <v>0</v>
      </c>
      <c r="O17" s="697">
        <v>0</v>
      </c>
      <c r="P17" s="697">
        <v>0</v>
      </c>
      <c r="Q17" s="697">
        <v>0</v>
      </c>
      <c r="R17" s="697">
        <v>0</v>
      </c>
      <c r="S17" s="700">
        <v>0</v>
      </c>
      <c r="T17" s="700">
        <v>0</v>
      </c>
      <c r="U17" s="700">
        <v>0</v>
      </c>
      <c r="V17" s="697">
        <v>0</v>
      </c>
    </row>
    <row r="18" spans="1:22">
      <c r="A18" s="499">
        <v>9</v>
      </c>
      <c r="B18" s="498" t="s">
        <v>535</v>
      </c>
      <c r="C18" s="698">
        <v>0</v>
      </c>
      <c r="D18" s="698">
        <v>0</v>
      </c>
      <c r="E18" s="698">
        <v>0</v>
      </c>
      <c r="F18" s="698">
        <v>0</v>
      </c>
      <c r="G18" s="698">
        <v>0</v>
      </c>
      <c r="H18" s="698">
        <v>0</v>
      </c>
      <c r="I18" s="698">
        <v>0</v>
      </c>
      <c r="J18" s="698">
        <v>0</v>
      </c>
      <c r="K18" s="698">
        <v>0</v>
      </c>
      <c r="L18" s="698">
        <v>0</v>
      </c>
      <c r="M18" s="698">
        <v>0</v>
      </c>
      <c r="N18" s="698">
        <v>0</v>
      </c>
      <c r="O18" s="698">
        <v>0</v>
      </c>
      <c r="P18" s="698">
        <v>0</v>
      </c>
      <c r="Q18" s="698">
        <v>0</v>
      </c>
      <c r="R18" s="698">
        <v>0</v>
      </c>
      <c r="S18" s="701">
        <v>0</v>
      </c>
      <c r="T18" s="701">
        <v>0</v>
      </c>
      <c r="U18" s="701">
        <v>0</v>
      </c>
      <c r="V18" s="698">
        <v>0</v>
      </c>
    </row>
    <row r="19" spans="1:22">
      <c r="A19" s="497">
        <v>10</v>
      </c>
      <c r="B19" s="496" t="s">
        <v>546</v>
      </c>
      <c r="C19" s="697">
        <v>200815875.43000001</v>
      </c>
      <c r="D19" s="697">
        <v>172064428.88</v>
      </c>
      <c r="E19" s="697">
        <v>6430087.3999999994</v>
      </c>
      <c r="F19" s="697">
        <v>22002675.68</v>
      </c>
      <c r="G19" s="697">
        <v>318683.46999999997</v>
      </c>
      <c r="H19" s="697">
        <v>202487905.63999999</v>
      </c>
      <c r="I19" s="697">
        <v>172776572.06999996</v>
      </c>
      <c r="J19" s="697">
        <v>6532100.6099999994</v>
      </c>
      <c r="K19" s="697">
        <v>22842923.140000001</v>
      </c>
      <c r="L19" s="697">
        <v>336309.81999999995</v>
      </c>
      <c r="M19" s="697">
        <v>6495931.3412102694</v>
      </c>
      <c r="N19" s="697">
        <v>1274545.9799999988</v>
      </c>
      <c r="O19" s="697">
        <v>534054.72</v>
      </c>
      <c r="P19" s="697">
        <v>4647467.9212102704</v>
      </c>
      <c r="Q19" s="697">
        <v>39862.719999999994</v>
      </c>
      <c r="R19" s="697">
        <v>4235</v>
      </c>
      <c r="S19" s="700">
        <v>0.12423453379781868</v>
      </c>
      <c r="T19" s="700">
        <v>0.13323294233123301</v>
      </c>
      <c r="U19" s="700">
        <v>0.10570325835020601</v>
      </c>
      <c r="V19" s="697">
        <v>115.460939848763</v>
      </c>
    </row>
    <row r="20" spans="1:22" ht="25.5">
      <c r="A20" s="495">
        <v>10.1</v>
      </c>
      <c r="B20" s="494" t="s">
        <v>550</v>
      </c>
      <c r="C20" s="697">
        <v>0</v>
      </c>
      <c r="D20" s="697">
        <v>0</v>
      </c>
      <c r="E20" s="697">
        <v>0</v>
      </c>
      <c r="F20" s="697">
        <v>0</v>
      </c>
      <c r="G20" s="697">
        <v>0</v>
      </c>
      <c r="H20" s="697">
        <v>0</v>
      </c>
      <c r="I20" s="697">
        <v>0</v>
      </c>
      <c r="J20" s="697">
        <v>0</v>
      </c>
      <c r="K20" s="697">
        <v>0</v>
      </c>
      <c r="L20" s="697">
        <v>0</v>
      </c>
      <c r="M20" s="697">
        <v>0</v>
      </c>
      <c r="N20" s="697">
        <v>0</v>
      </c>
      <c r="O20" s="697">
        <v>0</v>
      </c>
      <c r="P20" s="697">
        <v>0</v>
      </c>
      <c r="Q20" s="697">
        <v>0</v>
      </c>
      <c r="R20" s="697">
        <v>0</v>
      </c>
      <c r="S20" s="700">
        <v>0</v>
      </c>
      <c r="T20" s="700">
        <v>0</v>
      </c>
      <c r="U20" s="700">
        <v>0</v>
      </c>
      <c r="V20" s="697">
        <v>0</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Info</vt:lpstr>
      <vt:lpstr>1. key ratios </vt:lpstr>
      <vt:lpstr>2. SOFP</vt:lpstr>
      <vt:lpstr>3. SOPL</vt:lpstr>
      <vt:lpstr>4. Off-balance</vt:lpstr>
      <vt:lpstr>5. RWA </vt:lpstr>
      <vt:lpstr>6. Administrators-shareholders</vt:lpstr>
      <vt:lpstr>7. LI1 </vt:lpstr>
      <vt:lpstr>8. LI2</vt:lpstr>
      <vt:lpstr>9.Capital</vt:lpstr>
      <vt:lpstr>9.1. Capital Requirements</vt:lpstr>
      <vt:lpstr>9.2. MREL1</vt:lpstr>
      <vt:lpstr>9.3. MREL2</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2025-01-30T10:56:35Z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